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25"/>
  <workbookPr defaultThemeVersion="124226"/>
  <mc:AlternateContent xmlns:mc="http://schemas.openxmlformats.org/markup-compatibility/2006">
    <mc:Choice Requires="x15">
      <x15ac:absPath xmlns:x15ac="http://schemas.microsoft.com/office/spreadsheetml/2010/11/ac" url="C:\Users\Lenovo\Downloads\"/>
    </mc:Choice>
  </mc:AlternateContent>
  <xr:revisionPtr revIDLastSave="0" documentId="13_ncr:1_{9FD216A2-A8D4-45B7-A905-A037BBFEED1A}" xr6:coauthVersionLast="45" xr6:coauthVersionMax="45" xr10:uidLastSave="{00000000-0000-0000-0000-000000000000}"/>
  <bookViews>
    <workbookView xWindow="-120" yWindow="-120" windowWidth="20730" windowHeight="11160" tabRatio="842" xr2:uid="{00000000-000D-0000-FFFF-FFFF00000000}"/>
  </bookViews>
  <sheets>
    <sheet name="Formato" sheetId="316" r:id="rId1"/>
    <sheet name="Predial" sheetId="686" r:id="rId2"/>
    <sheet name="Financiero" sheetId="640" r:id="rId3"/>
    <sheet name="Registro fotográfico técnico" sheetId="684" r:id="rId4"/>
    <sheet name="Registro fotográfico túnel" sheetId="685" r:id="rId5"/>
    <sheet name="OPERACION Y MANTENIM" sheetId="687" r:id="rId6"/>
    <sheet name="Registro fotográfico puentes" sheetId="678"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0" localSheetId="5">#REF!</definedName>
    <definedName name="\0" localSheetId="6">#REF!</definedName>
    <definedName name="\0" localSheetId="3">#REF!</definedName>
    <definedName name="\0" localSheetId="4">#REF!</definedName>
    <definedName name="\0">#REF!</definedName>
    <definedName name="\d" localSheetId="5">#REF!</definedName>
    <definedName name="\d" localSheetId="6">#REF!</definedName>
    <definedName name="\d" localSheetId="3">#REF!</definedName>
    <definedName name="\d" localSheetId="4">#REF!</definedName>
    <definedName name="\d">#REF!</definedName>
    <definedName name="\g" localSheetId="5">#REF!</definedName>
    <definedName name="\g" localSheetId="6">#REF!</definedName>
    <definedName name="\g" localSheetId="3">#REF!</definedName>
    <definedName name="\g" localSheetId="4">#REF!</definedName>
    <definedName name="\g">#REF!</definedName>
    <definedName name="\m">#REF!</definedName>
    <definedName name="\n">#REF!</definedName>
    <definedName name="\p">#REF!</definedName>
    <definedName name="\w">#REF!</definedName>
    <definedName name="___________________________________________________________________________gol2">[1]DATOS!$I:$I</definedName>
    <definedName name="___________________________________________________________________________gol3">[1]DATOS!$M:$M</definedName>
    <definedName name="___________________________________________________________________________pes1">[1]DATOS!$G:$G</definedName>
    <definedName name="___________________________________________________________________________pes10">[1]DATOS!$V:$V</definedName>
    <definedName name="___________________________________________________________________________pes2">[1]DATOS!$H:$H</definedName>
    <definedName name="___________________________________________________________________________pes3">[1]DATOS!$K:$K</definedName>
    <definedName name="___________________________________________________________________________pes4">[1]DATOS!$L:$L</definedName>
    <definedName name="___________________________________________________________________________pes5">[1]DATOS!$O:$O</definedName>
    <definedName name="___________________________________________________________________________pes6">[1]DATOS!$P:$P</definedName>
    <definedName name="___________________________________________________________________________pes7">[1]DATOS!$R:$R</definedName>
    <definedName name="___________________________________________________________________________pes8">[1]DATOS!$S:$S</definedName>
    <definedName name="___________________________________________________________________________pes9">[1]DATOS!$U:$U</definedName>
    <definedName name="__________________________________________________________________________gol2">[1]DATOS!$I:$I</definedName>
    <definedName name="__________________________________________________________________________gol3">[1]DATOS!$M:$M</definedName>
    <definedName name="__________________________________________________________________________pes1">[1]DATOS!$G:$G</definedName>
    <definedName name="__________________________________________________________________________pes10">[1]DATOS!$V:$V</definedName>
    <definedName name="__________________________________________________________________________pes2">[1]DATOS!$H:$H</definedName>
    <definedName name="__________________________________________________________________________pes3">[1]DATOS!$K:$K</definedName>
    <definedName name="__________________________________________________________________________pes4">[1]DATOS!$L:$L</definedName>
    <definedName name="__________________________________________________________________________pes5">[1]DATOS!$O:$O</definedName>
    <definedName name="__________________________________________________________________________pes6">[1]DATOS!$P:$P</definedName>
    <definedName name="__________________________________________________________________________pes7">[1]DATOS!$R:$R</definedName>
    <definedName name="__________________________________________________________________________pes8">[1]DATOS!$S:$S</definedName>
    <definedName name="__________________________________________________________________________pes9">[1]DATOS!$U:$U</definedName>
    <definedName name="_________________________________________________________________________gol2">[1]DATOS!$I:$I</definedName>
    <definedName name="_________________________________________________________________________gol3">[1]DATOS!$M:$M</definedName>
    <definedName name="_________________________________________________________________________pes1">[1]DATOS!$G:$G</definedName>
    <definedName name="_________________________________________________________________________pes10">[1]DATOS!$V:$V</definedName>
    <definedName name="_________________________________________________________________________pes2">[1]DATOS!$H:$H</definedName>
    <definedName name="_________________________________________________________________________pes3">[1]DATOS!$K:$K</definedName>
    <definedName name="_________________________________________________________________________pes4">[1]DATOS!$L:$L</definedName>
    <definedName name="_________________________________________________________________________pes5">[1]DATOS!$O:$O</definedName>
    <definedName name="_________________________________________________________________________pes6">[1]DATOS!$P:$P</definedName>
    <definedName name="_________________________________________________________________________pes7">[1]DATOS!$R:$R</definedName>
    <definedName name="_________________________________________________________________________pes8">[1]DATOS!$S:$S</definedName>
    <definedName name="_________________________________________________________________________pes9">[1]DATOS!$U:$U</definedName>
    <definedName name="________________________________________________________________________gol2">[1]DATOS!$I:$I</definedName>
    <definedName name="________________________________________________________________________gol3">[1]DATOS!$M:$M</definedName>
    <definedName name="________________________________________________________________________pes1">[1]DATOS!$G:$G</definedName>
    <definedName name="________________________________________________________________________pes10">[1]DATOS!$V:$V</definedName>
    <definedName name="________________________________________________________________________pes2">[1]DATOS!$H:$H</definedName>
    <definedName name="________________________________________________________________________pes3">[1]DATOS!$K:$K</definedName>
    <definedName name="________________________________________________________________________pes4">[1]DATOS!$L:$L</definedName>
    <definedName name="________________________________________________________________________pes5">[1]DATOS!$O:$O</definedName>
    <definedName name="________________________________________________________________________pes6">[1]DATOS!$P:$P</definedName>
    <definedName name="________________________________________________________________________pes7">[1]DATOS!$R:$R</definedName>
    <definedName name="________________________________________________________________________pes8">[1]DATOS!$S:$S</definedName>
    <definedName name="________________________________________________________________________pes9">[1]DATOS!$U:$U</definedName>
    <definedName name="_______________________________________________________________________gol2">[1]DATOS!$I:$I</definedName>
    <definedName name="_______________________________________________________________________gol3">[1]DATOS!$M:$M</definedName>
    <definedName name="_______________________________________________________________________pes1">[1]DATOS!$G:$G</definedName>
    <definedName name="_______________________________________________________________________pes10">[1]DATOS!$V:$V</definedName>
    <definedName name="_______________________________________________________________________pes2">[1]DATOS!$H:$H</definedName>
    <definedName name="_______________________________________________________________________pes3">[1]DATOS!$K:$K</definedName>
    <definedName name="_______________________________________________________________________pes4">[1]DATOS!$L:$L</definedName>
    <definedName name="_______________________________________________________________________pes5">[1]DATOS!$O:$O</definedName>
    <definedName name="_______________________________________________________________________pes6">[1]DATOS!$P:$P</definedName>
    <definedName name="_______________________________________________________________________pes7">[1]DATOS!$R:$R</definedName>
    <definedName name="_______________________________________________________________________pes8">[1]DATOS!$S:$S</definedName>
    <definedName name="_______________________________________________________________________pes9">[1]DATOS!$U:$U</definedName>
    <definedName name="______________________________________________________________________gol2">[1]DATOS!$I:$I</definedName>
    <definedName name="______________________________________________________________________gol3">[1]DATOS!$M:$M</definedName>
    <definedName name="______________________________________________________________________pes1">[1]DATOS!$G:$G</definedName>
    <definedName name="______________________________________________________________________pes10">[1]DATOS!$V:$V</definedName>
    <definedName name="______________________________________________________________________pes2">[1]DATOS!$H:$H</definedName>
    <definedName name="______________________________________________________________________pes3">[1]DATOS!$K:$K</definedName>
    <definedName name="______________________________________________________________________pes4">[1]DATOS!$L:$L</definedName>
    <definedName name="______________________________________________________________________pes5">[1]DATOS!$O:$O</definedName>
    <definedName name="______________________________________________________________________pes6">[1]DATOS!$P:$P</definedName>
    <definedName name="______________________________________________________________________pes7">[1]DATOS!$R:$R</definedName>
    <definedName name="______________________________________________________________________pes8">[1]DATOS!$S:$S</definedName>
    <definedName name="______________________________________________________________________pes9">[1]DATOS!$U:$U</definedName>
    <definedName name="_____________________________________________________________________gol2">[1]DATOS!$I:$I</definedName>
    <definedName name="_____________________________________________________________________gol3">[1]DATOS!$M:$M</definedName>
    <definedName name="_____________________________________________________________________pes1">[1]DATOS!$G:$G</definedName>
    <definedName name="_____________________________________________________________________pes10">[1]DATOS!$V:$V</definedName>
    <definedName name="_____________________________________________________________________pes2">[1]DATOS!$H:$H</definedName>
    <definedName name="_____________________________________________________________________pes3">[1]DATOS!$K:$K</definedName>
    <definedName name="_____________________________________________________________________pes4">[1]DATOS!$L:$L</definedName>
    <definedName name="_____________________________________________________________________pes5">[1]DATOS!$O:$O</definedName>
    <definedName name="_____________________________________________________________________pes6">[1]DATOS!$P:$P</definedName>
    <definedName name="_____________________________________________________________________pes7">[1]DATOS!$R:$R</definedName>
    <definedName name="_____________________________________________________________________pes8">[1]DATOS!$S:$S</definedName>
    <definedName name="_____________________________________________________________________pes9">[1]DATOS!$U:$U</definedName>
    <definedName name="____________________________________________________________________gol2">[1]DATOS!$I:$I</definedName>
    <definedName name="____________________________________________________________________gol3">[1]DATOS!$M:$M</definedName>
    <definedName name="____________________________________________________________________pes1">[1]DATOS!$G:$G</definedName>
    <definedName name="____________________________________________________________________pes10">[1]DATOS!$V:$V</definedName>
    <definedName name="____________________________________________________________________pes2">[1]DATOS!$H:$H</definedName>
    <definedName name="____________________________________________________________________pes3">[1]DATOS!$K:$K</definedName>
    <definedName name="____________________________________________________________________pes4">[1]DATOS!$L:$L</definedName>
    <definedName name="____________________________________________________________________pes5">[1]DATOS!$O:$O</definedName>
    <definedName name="____________________________________________________________________pes6">[1]DATOS!$P:$P</definedName>
    <definedName name="____________________________________________________________________pes7">[1]DATOS!$R:$R</definedName>
    <definedName name="____________________________________________________________________pes8">[1]DATOS!$S:$S</definedName>
    <definedName name="____________________________________________________________________pes9">[1]DATOS!$U:$U</definedName>
    <definedName name="___________________________________________________________________gol2">[1]DATOS!$I:$I</definedName>
    <definedName name="___________________________________________________________________gol3">[1]DATOS!$M:$M</definedName>
    <definedName name="___________________________________________________________________pes1">[1]DATOS!$G:$G</definedName>
    <definedName name="___________________________________________________________________pes10">[1]DATOS!$V:$V</definedName>
    <definedName name="___________________________________________________________________pes2">[1]DATOS!$H:$H</definedName>
    <definedName name="___________________________________________________________________pes3">[1]DATOS!$K:$K</definedName>
    <definedName name="___________________________________________________________________pes4">[1]DATOS!$L:$L</definedName>
    <definedName name="___________________________________________________________________pes5">[1]DATOS!$O:$O</definedName>
    <definedName name="___________________________________________________________________pes6">[1]DATOS!$P:$P</definedName>
    <definedName name="___________________________________________________________________pes7">[1]DATOS!$R:$R</definedName>
    <definedName name="___________________________________________________________________pes8">[1]DATOS!$S:$S</definedName>
    <definedName name="___________________________________________________________________pes9">[1]DATOS!$U:$U</definedName>
    <definedName name="__________________________________________________________________gol2">[1]DATOS!$I:$I</definedName>
    <definedName name="__________________________________________________________________gol3">[1]DATOS!$M:$M</definedName>
    <definedName name="__________________________________________________________________pes1">[1]DATOS!$G:$G</definedName>
    <definedName name="__________________________________________________________________pes10">[1]DATOS!$V:$V</definedName>
    <definedName name="__________________________________________________________________pes2">[1]DATOS!$H:$H</definedName>
    <definedName name="__________________________________________________________________pes3">[1]DATOS!$K:$K</definedName>
    <definedName name="__________________________________________________________________pes4">[1]DATOS!$L:$L</definedName>
    <definedName name="__________________________________________________________________pes5">[1]DATOS!$O:$O</definedName>
    <definedName name="__________________________________________________________________pes6">[1]DATOS!$P:$P</definedName>
    <definedName name="__________________________________________________________________pes7">[1]DATOS!$R:$R</definedName>
    <definedName name="__________________________________________________________________pes8">[1]DATOS!$S:$S</definedName>
    <definedName name="__________________________________________________________________pes9">[1]DATOS!$U:$U</definedName>
    <definedName name="_________________________________________________________________gol2">[1]DATOS!$I:$I</definedName>
    <definedName name="_________________________________________________________________gol3">[1]DATOS!$M:$M</definedName>
    <definedName name="_________________________________________________________________pes1">[1]DATOS!$G:$G</definedName>
    <definedName name="_________________________________________________________________pes10">[1]DATOS!$V:$V</definedName>
    <definedName name="_________________________________________________________________pes2">[1]DATOS!$H:$H</definedName>
    <definedName name="_________________________________________________________________pes3">[1]DATOS!$K:$K</definedName>
    <definedName name="_________________________________________________________________pes4">[1]DATOS!$L:$L</definedName>
    <definedName name="_________________________________________________________________pes5">[1]DATOS!$O:$O</definedName>
    <definedName name="_________________________________________________________________pes6">[1]DATOS!$P:$P</definedName>
    <definedName name="_________________________________________________________________pes7">[1]DATOS!$R:$R</definedName>
    <definedName name="_________________________________________________________________pes8">[1]DATOS!$S:$S</definedName>
    <definedName name="_________________________________________________________________pes9">[1]DATOS!$U:$U</definedName>
    <definedName name="________________________________________________________________gol2">[1]DATOS!$I:$I</definedName>
    <definedName name="________________________________________________________________gol3">[1]DATOS!$M:$M</definedName>
    <definedName name="________________________________________________________________pes1">[1]DATOS!$G:$G</definedName>
    <definedName name="________________________________________________________________pes10">[1]DATOS!$V:$V</definedName>
    <definedName name="________________________________________________________________pes2">[1]DATOS!$H:$H</definedName>
    <definedName name="________________________________________________________________pes3">[1]DATOS!$K:$K</definedName>
    <definedName name="________________________________________________________________pes4">[1]DATOS!$L:$L</definedName>
    <definedName name="________________________________________________________________pes5">[1]DATOS!$O:$O</definedName>
    <definedName name="________________________________________________________________pes6">[1]DATOS!$P:$P</definedName>
    <definedName name="________________________________________________________________pes7">[1]DATOS!$R:$R</definedName>
    <definedName name="________________________________________________________________pes8">[1]DATOS!$S:$S</definedName>
    <definedName name="________________________________________________________________pes9">[1]DATOS!$U:$U</definedName>
    <definedName name="_______________________________________________________________gol2">[1]DATOS!$I:$I</definedName>
    <definedName name="_______________________________________________________________gol3">[1]DATOS!$M:$M</definedName>
    <definedName name="_______________________________________________________________pes1">[1]DATOS!$G:$G</definedName>
    <definedName name="_______________________________________________________________pes10">[1]DATOS!$V:$V</definedName>
    <definedName name="_______________________________________________________________pes2">[1]DATOS!$H:$H</definedName>
    <definedName name="_______________________________________________________________pes3">[1]DATOS!$K:$K</definedName>
    <definedName name="_______________________________________________________________pes4">[1]DATOS!$L:$L</definedName>
    <definedName name="_______________________________________________________________pes5">[1]DATOS!$O:$O</definedName>
    <definedName name="_______________________________________________________________pes6">[1]DATOS!$P:$P</definedName>
    <definedName name="_______________________________________________________________pes7">[1]DATOS!$R:$R</definedName>
    <definedName name="_______________________________________________________________pes8">[1]DATOS!$S:$S</definedName>
    <definedName name="_______________________________________________________________pes9">[1]DATOS!$U:$U</definedName>
    <definedName name="______________________________________________________________gol2">[1]DATOS!$I:$I</definedName>
    <definedName name="______________________________________________________________gol3">[1]DATOS!$M:$M</definedName>
    <definedName name="______________________________________________________________pes1">[1]DATOS!$G:$G</definedName>
    <definedName name="______________________________________________________________pes10">[1]DATOS!$V:$V</definedName>
    <definedName name="______________________________________________________________pes2">[1]DATOS!$H:$H</definedName>
    <definedName name="______________________________________________________________pes3">[1]DATOS!$K:$K</definedName>
    <definedName name="______________________________________________________________pes4">[1]DATOS!$L:$L</definedName>
    <definedName name="______________________________________________________________pes5">[1]DATOS!$O:$O</definedName>
    <definedName name="______________________________________________________________pes6">[1]DATOS!$P:$P</definedName>
    <definedName name="______________________________________________________________pes7">[1]DATOS!$R:$R</definedName>
    <definedName name="______________________________________________________________pes8">[1]DATOS!$S:$S</definedName>
    <definedName name="______________________________________________________________pes9">[1]DATOS!$U:$U</definedName>
    <definedName name="_____________________________________________________________gol2">[1]DATOS!$I:$I</definedName>
    <definedName name="_____________________________________________________________gol3">[1]DATOS!$M:$M</definedName>
    <definedName name="_____________________________________________________________pes1">[1]DATOS!$G:$G</definedName>
    <definedName name="_____________________________________________________________pes10">[1]DATOS!$V:$V</definedName>
    <definedName name="_____________________________________________________________pes2">[1]DATOS!$H:$H</definedName>
    <definedName name="_____________________________________________________________pes3">[1]DATOS!$K:$K</definedName>
    <definedName name="_____________________________________________________________pes4">[1]DATOS!$L:$L</definedName>
    <definedName name="_____________________________________________________________pes5">[1]DATOS!$O:$O</definedName>
    <definedName name="_____________________________________________________________pes6">[1]DATOS!$P:$P</definedName>
    <definedName name="_____________________________________________________________pes7">[1]DATOS!$R:$R</definedName>
    <definedName name="_____________________________________________________________pes8">[1]DATOS!$S:$S</definedName>
    <definedName name="_____________________________________________________________pes9">[1]DATOS!$U:$U</definedName>
    <definedName name="____________________________________________________________gol2">[1]DATOS!$I:$I</definedName>
    <definedName name="____________________________________________________________gol3">[1]DATOS!$M:$M</definedName>
    <definedName name="____________________________________________________________pes1">[1]DATOS!$G:$G</definedName>
    <definedName name="____________________________________________________________pes10">[1]DATOS!$V:$V</definedName>
    <definedName name="____________________________________________________________pes2">[1]DATOS!$H:$H</definedName>
    <definedName name="____________________________________________________________pes3">[1]DATOS!$K:$K</definedName>
    <definedName name="____________________________________________________________pes4">[1]DATOS!$L:$L</definedName>
    <definedName name="____________________________________________________________pes5">[1]DATOS!$O:$O</definedName>
    <definedName name="____________________________________________________________pes6">[1]DATOS!$P:$P</definedName>
    <definedName name="____________________________________________________________pes7">[1]DATOS!$R:$R</definedName>
    <definedName name="____________________________________________________________pes8">[1]DATOS!$S:$S</definedName>
    <definedName name="____________________________________________________________pes9">[1]DATOS!$U:$U</definedName>
    <definedName name="___________________________________________________________gol2">[1]DATOS!$I:$I</definedName>
    <definedName name="___________________________________________________________gol3">[1]DATOS!$M:$M</definedName>
    <definedName name="___________________________________________________________pes1">[1]DATOS!$G:$G</definedName>
    <definedName name="___________________________________________________________pes10">[1]DATOS!$V:$V</definedName>
    <definedName name="___________________________________________________________pes2">[1]DATOS!$H:$H</definedName>
    <definedName name="___________________________________________________________pes3">[1]DATOS!$K:$K</definedName>
    <definedName name="___________________________________________________________pes4">[1]DATOS!$L:$L</definedName>
    <definedName name="___________________________________________________________pes5">[1]DATOS!$O:$O</definedName>
    <definedName name="___________________________________________________________pes6">[1]DATOS!$P:$P</definedName>
    <definedName name="___________________________________________________________pes7">[1]DATOS!$R:$R</definedName>
    <definedName name="___________________________________________________________pes8">[1]DATOS!$S:$S</definedName>
    <definedName name="___________________________________________________________pes9">[1]DATOS!$U:$U</definedName>
    <definedName name="__________________________________________________________gol2">[1]DATOS!$I:$I</definedName>
    <definedName name="__________________________________________________________gol3">[1]DATOS!$M:$M</definedName>
    <definedName name="__________________________________________________________pes1">[1]DATOS!$G:$G</definedName>
    <definedName name="__________________________________________________________pes10">[1]DATOS!$V:$V</definedName>
    <definedName name="__________________________________________________________pes2">[1]DATOS!$H:$H</definedName>
    <definedName name="__________________________________________________________pes3">[1]DATOS!$K:$K</definedName>
    <definedName name="__________________________________________________________pes4">[1]DATOS!$L:$L</definedName>
    <definedName name="__________________________________________________________pes5">[1]DATOS!$O:$O</definedName>
    <definedName name="__________________________________________________________pes6">[1]DATOS!$P:$P</definedName>
    <definedName name="__________________________________________________________pes7">[1]DATOS!$R:$R</definedName>
    <definedName name="__________________________________________________________pes8">[1]DATOS!$S:$S</definedName>
    <definedName name="__________________________________________________________pes9">[1]DATOS!$U:$U</definedName>
    <definedName name="_________________________________________________________gol2">[1]DATOS!$I:$I</definedName>
    <definedName name="_________________________________________________________gol3">[1]DATOS!$M:$M</definedName>
    <definedName name="_________________________________________________________pes1">[1]DATOS!$G:$G</definedName>
    <definedName name="_________________________________________________________pes10">[1]DATOS!$V:$V</definedName>
    <definedName name="_________________________________________________________pes2">[1]DATOS!$H:$H</definedName>
    <definedName name="_________________________________________________________pes3">[1]DATOS!$K:$K</definedName>
    <definedName name="_________________________________________________________pes4">[1]DATOS!$L:$L</definedName>
    <definedName name="_________________________________________________________pes5">[1]DATOS!$O:$O</definedName>
    <definedName name="_________________________________________________________pes6">[1]DATOS!$P:$P</definedName>
    <definedName name="_________________________________________________________pes7">[1]DATOS!$R:$R</definedName>
    <definedName name="_________________________________________________________pes8">[1]DATOS!$S:$S</definedName>
    <definedName name="_________________________________________________________pes9">[1]DATOS!$U:$U</definedName>
    <definedName name="________________________________________________________gol2">[1]DATOS!$I:$I</definedName>
    <definedName name="________________________________________________________gol3">[1]DATOS!$M:$M</definedName>
    <definedName name="________________________________________________________pes1">[1]DATOS!$G:$G</definedName>
    <definedName name="________________________________________________________pes10">[1]DATOS!$V:$V</definedName>
    <definedName name="________________________________________________________pes2">[1]DATOS!$H:$H</definedName>
    <definedName name="________________________________________________________pes3">[1]DATOS!$K:$K</definedName>
    <definedName name="________________________________________________________pes4">[1]DATOS!$L:$L</definedName>
    <definedName name="________________________________________________________pes5">[1]DATOS!$O:$O</definedName>
    <definedName name="________________________________________________________pes6">[1]DATOS!$P:$P</definedName>
    <definedName name="________________________________________________________pes7">[1]DATOS!$R:$R</definedName>
    <definedName name="________________________________________________________pes8">[1]DATOS!$S:$S</definedName>
    <definedName name="________________________________________________________pes9">[1]DATOS!$U:$U</definedName>
    <definedName name="_______________________________________________________gol2">[1]DATOS!$I:$I</definedName>
    <definedName name="_______________________________________________________gol3">[1]DATOS!$M:$M</definedName>
    <definedName name="_______________________________________________________pes1">[1]DATOS!$G:$G</definedName>
    <definedName name="_______________________________________________________pes10">[1]DATOS!$V:$V</definedName>
    <definedName name="_______________________________________________________pes2">[1]DATOS!$H:$H</definedName>
    <definedName name="_______________________________________________________pes3">[1]DATOS!$K:$K</definedName>
    <definedName name="_______________________________________________________pes4">[1]DATOS!$L:$L</definedName>
    <definedName name="_______________________________________________________pes5">[1]DATOS!$O:$O</definedName>
    <definedName name="_______________________________________________________pes6">[1]DATOS!$P:$P</definedName>
    <definedName name="_______________________________________________________pes7">[1]DATOS!$R:$R</definedName>
    <definedName name="_______________________________________________________pes8">[1]DATOS!$S:$S</definedName>
    <definedName name="_______________________________________________________pes9">[1]DATOS!$U:$U</definedName>
    <definedName name="______________________________________________________gol2">[1]DATOS!$I:$I</definedName>
    <definedName name="______________________________________________________gol3">[1]DATOS!$M:$M</definedName>
    <definedName name="______________________________________________________pes1">[1]DATOS!$G:$G</definedName>
    <definedName name="______________________________________________________pes10">[1]DATOS!$V:$V</definedName>
    <definedName name="______________________________________________________pes2">[1]DATOS!$H:$H</definedName>
    <definedName name="______________________________________________________pes3">[1]DATOS!$K:$K</definedName>
    <definedName name="______________________________________________________pes4">[1]DATOS!$L:$L</definedName>
    <definedName name="______________________________________________________pes5">[1]DATOS!$O:$O</definedName>
    <definedName name="______________________________________________________pes6">[1]DATOS!$P:$P</definedName>
    <definedName name="______________________________________________________pes7">[1]DATOS!$R:$R</definedName>
    <definedName name="______________________________________________________pes8">[1]DATOS!$S:$S</definedName>
    <definedName name="______________________________________________________pes9">[1]DATOS!$U:$U</definedName>
    <definedName name="_____________________________________________________gol2">[1]DATOS!$I:$I</definedName>
    <definedName name="_____________________________________________________gol3">[1]DATOS!$M:$M</definedName>
    <definedName name="_____________________________________________________pes1">[1]DATOS!$G:$G</definedName>
    <definedName name="_____________________________________________________pes10">[1]DATOS!$V:$V</definedName>
    <definedName name="_____________________________________________________pes2">[1]DATOS!$H:$H</definedName>
    <definedName name="_____________________________________________________pes3">[1]DATOS!$K:$K</definedName>
    <definedName name="_____________________________________________________pes4">[1]DATOS!$L:$L</definedName>
    <definedName name="_____________________________________________________pes5">[1]DATOS!$O:$O</definedName>
    <definedName name="_____________________________________________________pes6">[1]DATOS!$P:$P</definedName>
    <definedName name="_____________________________________________________pes7">[1]DATOS!$R:$R</definedName>
    <definedName name="_____________________________________________________pes8">[1]DATOS!$S:$S</definedName>
    <definedName name="_____________________________________________________pes9">[1]DATOS!$U:$U</definedName>
    <definedName name="____________________________________________________gol2">[1]DATOS!$I:$I</definedName>
    <definedName name="____________________________________________________gol3">[1]DATOS!$M:$M</definedName>
    <definedName name="____________________________________________________pes1">[1]DATOS!$G:$G</definedName>
    <definedName name="____________________________________________________pes10">[1]DATOS!$V:$V</definedName>
    <definedName name="____________________________________________________pes2">[1]DATOS!$H:$H</definedName>
    <definedName name="____________________________________________________pes3">[1]DATOS!$K:$K</definedName>
    <definedName name="____________________________________________________pes4">[1]DATOS!$L:$L</definedName>
    <definedName name="____________________________________________________pes5">[1]DATOS!$O:$O</definedName>
    <definedName name="____________________________________________________pes6">[1]DATOS!$P:$P</definedName>
    <definedName name="____________________________________________________pes7">[1]DATOS!$R:$R</definedName>
    <definedName name="____________________________________________________pes8">[1]DATOS!$S:$S</definedName>
    <definedName name="____________________________________________________pes9">[1]DATOS!$U:$U</definedName>
    <definedName name="___________________________________________________gol2">[1]DATOS!$I:$I</definedName>
    <definedName name="___________________________________________________gol3">[1]DATOS!$M:$M</definedName>
    <definedName name="___________________________________________________pes1">[1]DATOS!$G:$G</definedName>
    <definedName name="___________________________________________________pes10">[1]DATOS!$V:$V</definedName>
    <definedName name="___________________________________________________pes2">[1]DATOS!$H:$H</definedName>
    <definedName name="___________________________________________________pes3">[1]DATOS!$K:$K</definedName>
    <definedName name="___________________________________________________pes4">[1]DATOS!$L:$L</definedName>
    <definedName name="___________________________________________________pes5">[1]DATOS!$O:$O</definedName>
    <definedName name="___________________________________________________pes6">[1]DATOS!$P:$P</definedName>
    <definedName name="___________________________________________________pes7">[1]DATOS!$R:$R</definedName>
    <definedName name="___________________________________________________pes8">[1]DATOS!$S:$S</definedName>
    <definedName name="___________________________________________________pes9">[1]DATOS!$U:$U</definedName>
    <definedName name="__________________________________________________gol2">[1]DATOS!$I:$I</definedName>
    <definedName name="__________________________________________________gol3">[1]DATOS!$M:$M</definedName>
    <definedName name="__________________________________________________pes1">[1]DATOS!$G:$G</definedName>
    <definedName name="__________________________________________________pes10">[1]DATOS!$V:$V</definedName>
    <definedName name="__________________________________________________pes2">[1]DATOS!$H:$H</definedName>
    <definedName name="__________________________________________________pes3">[1]DATOS!$K:$K</definedName>
    <definedName name="__________________________________________________pes4">[1]DATOS!$L:$L</definedName>
    <definedName name="__________________________________________________pes5">[1]DATOS!$O:$O</definedName>
    <definedName name="__________________________________________________pes6">[1]DATOS!$P:$P</definedName>
    <definedName name="__________________________________________________pes7">[1]DATOS!$R:$R</definedName>
    <definedName name="__________________________________________________pes8">[1]DATOS!$S:$S</definedName>
    <definedName name="__________________________________________________pes9">[1]DATOS!$U:$U</definedName>
    <definedName name="_________________________________________________gol2">[1]DATOS!$I:$I</definedName>
    <definedName name="_________________________________________________gol3">[1]DATOS!$M:$M</definedName>
    <definedName name="_________________________________________________pes1">[1]DATOS!$G:$G</definedName>
    <definedName name="_________________________________________________pes10">[1]DATOS!$V:$V</definedName>
    <definedName name="_________________________________________________pes2">[1]DATOS!$H:$H</definedName>
    <definedName name="_________________________________________________pes3">[1]DATOS!$K:$K</definedName>
    <definedName name="_________________________________________________pes4">[1]DATOS!$L:$L</definedName>
    <definedName name="_________________________________________________pes5">[1]DATOS!$O:$O</definedName>
    <definedName name="_________________________________________________pes6">[1]DATOS!$P:$P</definedName>
    <definedName name="_________________________________________________pes7">[1]DATOS!$R:$R</definedName>
    <definedName name="_________________________________________________pes8">[1]DATOS!$S:$S</definedName>
    <definedName name="_________________________________________________pes9">[1]DATOS!$U:$U</definedName>
    <definedName name="________________________________________________gol2">[1]DATOS!$I:$I</definedName>
    <definedName name="________________________________________________gol3">[1]DATOS!$M:$M</definedName>
    <definedName name="________________________________________________pes1">[1]DATOS!$G:$G</definedName>
    <definedName name="________________________________________________pes10">[1]DATOS!$V:$V</definedName>
    <definedName name="________________________________________________pes2">[1]DATOS!$H:$H</definedName>
    <definedName name="________________________________________________pes3">[1]DATOS!$K:$K</definedName>
    <definedName name="________________________________________________pes4">[1]DATOS!$L:$L</definedName>
    <definedName name="________________________________________________pes5">[1]DATOS!$O:$O</definedName>
    <definedName name="________________________________________________pes6">[1]DATOS!$P:$P</definedName>
    <definedName name="________________________________________________pes7">[1]DATOS!$R:$R</definedName>
    <definedName name="________________________________________________pes8">[1]DATOS!$S:$S</definedName>
    <definedName name="________________________________________________pes9">[1]DATOS!$U:$U</definedName>
    <definedName name="_______________________________________________gol2">[1]DATOS!$I:$I</definedName>
    <definedName name="_______________________________________________gol3">[1]DATOS!$M:$M</definedName>
    <definedName name="_______________________________________________pes1">[1]DATOS!$G:$G</definedName>
    <definedName name="_______________________________________________pes10">[1]DATOS!$V:$V</definedName>
    <definedName name="_______________________________________________pes2">[1]DATOS!$H:$H</definedName>
    <definedName name="_______________________________________________pes3">[1]DATOS!$K:$K</definedName>
    <definedName name="_______________________________________________pes4">[1]DATOS!$L:$L</definedName>
    <definedName name="_______________________________________________pes5">[1]DATOS!$O:$O</definedName>
    <definedName name="_______________________________________________pes6">[1]DATOS!$P:$P</definedName>
    <definedName name="_______________________________________________pes7">[1]DATOS!$R:$R</definedName>
    <definedName name="_______________________________________________pes8">[1]DATOS!$S:$S</definedName>
    <definedName name="_______________________________________________pes9">[1]DATOS!$U:$U</definedName>
    <definedName name="______________________________________________gol2">[1]DATOS!$I:$I</definedName>
    <definedName name="______________________________________________gol3">[1]DATOS!$M:$M</definedName>
    <definedName name="______________________________________________pes1">[1]DATOS!$G:$G</definedName>
    <definedName name="______________________________________________pes10">[1]DATOS!$V:$V</definedName>
    <definedName name="______________________________________________pes2">[1]DATOS!$H:$H</definedName>
    <definedName name="______________________________________________pes3">[1]DATOS!$K:$K</definedName>
    <definedName name="______________________________________________pes4">[1]DATOS!$L:$L</definedName>
    <definedName name="______________________________________________pes5">[1]DATOS!$O:$O</definedName>
    <definedName name="______________________________________________pes6">[1]DATOS!$P:$P</definedName>
    <definedName name="______________________________________________pes7">[1]DATOS!$R:$R</definedName>
    <definedName name="______________________________________________pes8">[1]DATOS!$S:$S</definedName>
    <definedName name="______________________________________________pes9">[1]DATOS!$U:$U</definedName>
    <definedName name="_____________________________________________gol2">[1]DATOS!$I:$I</definedName>
    <definedName name="_____________________________________________gol3">[1]DATOS!$M:$M</definedName>
    <definedName name="_____________________________________________pes1">[1]DATOS!$G:$G</definedName>
    <definedName name="_____________________________________________pes10">[1]DATOS!$V:$V</definedName>
    <definedName name="_____________________________________________pes2">[1]DATOS!$H:$H</definedName>
    <definedName name="_____________________________________________pes3">[1]DATOS!$K:$K</definedName>
    <definedName name="_____________________________________________pes4">[1]DATOS!$L:$L</definedName>
    <definedName name="_____________________________________________pes5">[1]DATOS!$O:$O</definedName>
    <definedName name="_____________________________________________pes6">[1]DATOS!$P:$P</definedName>
    <definedName name="_____________________________________________pes7">[1]DATOS!$R:$R</definedName>
    <definedName name="_____________________________________________pes8">[1]DATOS!$S:$S</definedName>
    <definedName name="_____________________________________________pes9">[1]DATOS!$U:$U</definedName>
    <definedName name="____________________________________________gol2">[1]DATOS!$I:$I</definedName>
    <definedName name="____________________________________________gol3">[1]DATOS!$M:$M</definedName>
    <definedName name="____________________________________________pes1">[1]DATOS!$G:$G</definedName>
    <definedName name="____________________________________________pes10">[1]DATOS!$V:$V</definedName>
    <definedName name="____________________________________________pes2">[1]DATOS!$H:$H</definedName>
    <definedName name="____________________________________________pes3">[1]DATOS!$K:$K</definedName>
    <definedName name="____________________________________________pes4">[1]DATOS!$L:$L</definedName>
    <definedName name="____________________________________________pes5">[1]DATOS!$O:$O</definedName>
    <definedName name="____________________________________________pes6">[1]DATOS!$P:$P</definedName>
    <definedName name="____________________________________________pes7">[1]DATOS!$R:$R</definedName>
    <definedName name="____________________________________________pes8">[1]DATOS!$S:$S</definedName>
    <definedName name="____________________________________________pes9">[1]DATOS!$U:$U</definedName>
    <definedName name="___________________________________________gol2">[1]DATOS!$I:$I</definedName>
    <definedName name="___________________________________________gol3">[1]DATOS!$M:$M</definedName>
    <definedName name="___________________________________________pes1">[1]DATOS!$G:$G</definedName>
    <definedName name="___________________________________________pes10">[1]DATOS!$V:$V</definedName>
    <definedName name="___________________________________________pes2">[1]DATOS!$H:$H</definedName>
    <definedName name="___________________________________________pes3">[1]DATOS!$K:$K</definedName>
    <definedName name="___________________________________________pes4">[1]DATOS!$L:$L</definedName>
    <definedName name="___________________________________________pes5">[1]DATOS!$O:$O</definedName>
    <definedName name="___________________________________________pes6">[1]DATOS!$P:$P</definedName>
    <definedName name="___________________________________________pes7">[1]DATOS!$R:$R</definedName>
    <definedName name="___________________________________________pes8">[1]DATOS!$S:$S</definedName>
    <definedName name="___________________________________________pes9">[1]DATOS!$U:$U</definedName>
    <definedName name="__________________________________________gol2">[1]DATOS!$I:$I</definedName>
    <definedName name="__________________________________________gol3">[1]DATOS!$M:$M</definedName>
    <definedName name="__________________________________________pes1">[1]DATOS!$G:$G</definedName>
    <definedName name="__________________________________________pes10">[1]DATOS!$V:$V</definedName>
    <definedName name="__________________________________________pes2">[1]DATOS!$H:$H</definedName>
    <definedName name="__________________________________________pes3">[1]DATOS!$K:$K</definedName>
    <definedName name="__________________________________________pes4">[1]DATOS!$L:$L</definedName>
    <definedName name="__________________________________________pes5">[1]DATOS!$O:$O</definedName>
    <definedName name="__________________________________________pes6">[1]DATOS!$P:$P</definedName>
    <definedName name="__________________________________________pes7">[1]DATOS!$R:$R</definedName>
    <definedName name="__________________________________________pes8">[1]DATOS!$S:$S</definedName>
    <definedName name="__________________________________________pes9">[1]DATOS!$U:$U</definedName>
    <definedName name="_________________________________________gol2">[1]DATOS!$I:$I</definedName>
    <definedName name="_________________________________________gol3">[1]DATOS!$M:$M</definedName>
    <definedName name="_________________________________________pes1">[1]DATOS!$G:$G</definedName>
    <definedName name="_________________________________________pes10">[1]DATOS!$V:$V</definedName>
    <definedName name="_________________________________________pes2">[1]DATOS!$H:$H</definedName>
    <definedName name="_________________________________________pes3">[1]DATOS!$K:$K</definedName>
    <definedName name="_________________________________________pes4">[1]DATOS!$L:$L</definedName>
    <definedName name="_________________________________________pes5">[1]DATOS!$O:$O</definedName>
    <definedName name="_________________________________________pes6">[1]DATOS!$P:$P</definedName>
    <definedName name="_________________________________________pes7">[1]DATOS!$R:$R</definedName>
    <definedName name="_________________________________________pes8">[1]DATOS!$S:$S</definedName>
    <definedName name="_________________________________________pes9">[1]DATOS!$U:$U</definedName>
    <definedName name="________________________________________gol2">[1]DATOS!$I:$I</definedName>
    <definedName name="________________________________________gol3">[1]DATOS!$M:$M</definedName>
    <definedName name="________________________________________pes1">[1]DATOS!$G:$G</definedName>
    <definedName name="________________________________________pes10">[1]DATOS!$V:$V</definedName>
    <definedName name="________________________________________pes2">[1]DATOS!$H:$H</definedName>
    <definedName name="________________________________________pes3">[1]DATOS!$K:$K</definedName>
    <definedName name="________________________________________pes4">[1]DATOS!$L:$L</definedName>
    <definedName name="________________________________________pes5">[1]DATOS!$O:$O</definedName>
    <definedName name="________________________________________pes6">[1]DATOS!$P:$P</definedName>
    <definedName name="________________________________________pes7">[1]DATOS!$R:$R</definedName>
    <definedName name="________________________________________pes8">[1]DATOS!$S:$S</definedName>
    <definedName name="________________________________________pes9">[1]DATOS!$U:$U</definedName>
    <definedName name="_______________________________________gol2">[1]DATOS!$I:$I</definedName>
    <definedName name="_______________________________________gol3">[1]DATOS!$M:$M</definedName>
    <definedName name="_______________________________________pes1">[1]DATOS!$G:$G</definedName>
    <definedName name="_______________________________________pes10">[1]DATOS!$V:$V</definedName>
    <definedName name="_______________________________________pes2">[1]DATOS!$H:$H</definedName>
    <definedName name="_______________________________________pes3">[1]DATOS!$K:$K</definedName>
    <definedName name="_______________________________________pes4">[1]DATOS!$L:$L</definedName>
    <definedName name="_______________________________________pes5">[1]DATOS!$O:$O</definedName>
    <definedName name="_______________________________________pes6">[1]DATOS!$P:$P</definedName>
    <definedName name="_______________________________________pes7">[1]DATOS!$R:$R</definedName>
    <definedName name="_______________________________________pes8">[1]DATOS!$S:$S</definedName>
    <definedName name="_______________________________________pes9">[1]DATOS!$U:$U</definedName>
    <definedName name="______________________________________gol2">[1]DATOS!$I:$I</definedName>
    <definedName name="______________________________________gol3">[1]DATOS!$M:$M</definedName>
    <definedName name="______________________________________pes1">[1]DATOS!$G:$G</definedName>
    <definedName name="______________________________________pes10">[1]DATOS!$V:$V</definedName>
    <definedName name="______________________________________pes2">[1]DATOS!$H:$H</definedName>
    <definedName name="______________________________________pes3">[1]DATOS!$K:$K</definedName>
    <definedName name="______________________________________pes4">[1]DATOS!$L:$L</definedName>
    <definedName name="______________________________________pes5">[1]DATOS!$O:$O</definedName>
    <definedName name="______________________________________pes6">[1]DATOS!$P:$P</definedName>
    <definedName name="______________________________________pes7">[1]DATOS!$R:$R</definedName>
    <definedName name="______________________________________pes8">[1]DATOS!$S:$S</definedName>
    <definedName name="______________________________________pes9">[1]DATOS!$U:$U</definedName>
    <definedName name="_____________________________________gol2">[1]DATOS!$I:$I</definedName>
    <definedName name="_____________________________________gol3">[1]DATOS!$M:$M</definedName>
    <definedName name="_____________________________________pes1">[1]DATOS!$G:$G</definedName>
    <definedName name="_____________________________________pes10">[1]DATOS!$V:$V</definedName>
    <definedName name="_____________________________________pes2">[1]DATOS!$H:$H</definedName>
    <definedName name="_____________________________________pes3">[1]DATOS!$K:$K</definedName>
    <definedName name="_____________________________________pes4">[1]DATOS!$L:$L</definedName>
    <definedName name="_____________________________________pes5">[1]DATOS!$O:$O</definedName>
    <definedName name="_____________________________________pes6">[1]DATOS!$P:$P</definedName>
    <definedName name="_____________________________________pes7">[1]DATOS!$R:$R</definedName>
    <definedName name="_____________________________________pes8">[1]DATOS!$S:$S</definedName>
    <definedName name="_____________________________________pes9">[1]DATOS!$U:$U</definedName>
    <definedName name="____________________________________gol2">[1]DATOS!$I:$I</definedName>
    <definedName name="____________________________________gol3">[1]DATOS!$M:$M</definedName>
    <definedName name="____________________________________pes1">[1]DATOS!$G:$G</definedName>
    <definedName name="____________________________________pes10">[1]DATOS!$V:$V</definedName>
    <definedName name="____________________________________pes2">[1]DATOS!$H:$H</definedName>
    <definedName name="____________________________________pes3">[1]DATOS!$K:$K</definedName>
    <definedName name="____________________________________pes4">[1]DATOS!$L:$L</definedName>
    <definedName name="____________________________________pes5">[1]DATOS!$O:$O</definedName>
    <definedName name="____________________________________pes6">[1]DATOS!$P:$P</definedName>
    <definedName name="____________________________________pes7">[1]DATOS!$R:$R</definedName>
    <definedName name="____________________________________pes8">[1]DATOS!$S:$S</definedName>
    <definedName name="____________________________________pes9">[1]DATOS!$U:$U</definedName>
    <definedName name="___________________________________gol2">[1]DATOS!$I:$I</definedName>
    <definedName name="___________________________________gol3">[1]DATOS!$M:$M</definedName>
    <definedName name="___________________________________pes1">[1]DATOS!$G:$G</definedName>
    <definedName name="___________________________________pes10">[1]DATOS!$V:$V</definedName>
    <definedName name="___________________________________pes2">[1]DATOS!$H:$H</definedName>
    <definedName name="___________________________________pes3">[1]DATOS!$K:$K</definedName>
    <definedName name="___________________________________pes4">[1]DATOS!$L:$L</definedName>
    <definedName name="___________________________________pes5">[1]DATOS!$O:$O</definedName>
    <definedName name="___________________________________pes6">[1]DATOS!$P:$P</definedName>
    <definedName name="___________________________________pes7">[1]DATOS!$R:$R</definedName>
    <definedName name="___________________________________pes8">[1]DATOS!$S:$S</definedName>
    <definedName name="___________________________________pes9">[1]DATOS!$U:$U</definedName>
    <definedName name="__________________________________gol2">[1]DATOS!$I:$I</definedName>
    <definedName name="__________________________________gol3">[1]DATOS!$M:$M</definedName>
    <definedName name="__________________________________pes1">[1]DATOS!$G:$G</definedName>
    <definedName name="__________________________________pes10">[1]DATOS!$V:$V</definedName>
    <definedName name="__________________________________pes2">[1]DATOS!$H:$H</definedName>
    <definedName name="__________________________________pes3">[1]DATOS!$K:$K</definedName>
    <definedName name="__________________________________pes4">[1]DATOS!$L:$L</definedName>
    <definedName name="__________________________________pes5">[1]DATOS!$O:$O</definedName>
    <definedName name="__________________________________pes6">[1]DATOS!$P:$P</definedName>
    <definedName name="__________________________________pes7">[1]DATOS!$R:$R</definedName>
    <definedName name="__________________________________pes8">[1]DATOS!$S:$S</definedName>
    <definedName name="__________________________________pes9">[1]DATOS!$U:$U</definedName>
    <definedName name="_________________________________gol2">[1]DATOS!$I:$I</definedName>
    <definedName name="_________________________________gol3">[1]DATOS!$M:$M</definedName>
    <definedName name="_________________________________pes1">[1]DATOS!$G:$G</definedName>
    <definedName name="_________________________________pes10">[1]DATOS!$V:$V</definedName>
    <definedName name="_________________________________pes2">[1]DATOS!$H:$H</definedName>
    <definedName name="_________________________________pes3">[1]DATOS!$K:$K</definedName>
    <definedName name="_________________________________pes4">[1]DATOS!$L:$L</definedName>
    <definedName name="_________________________________pes5">[1]DATOS!$O:$O</definedName>
    <definedName name="_________________________________pes6">[1]DATOS!$P:$P</definedName>
    <definedName name="_________________________________pes7">[1]DATOS!$R:$R</definedName>
    <definedName name="_________________________________pes8">[1]DATOS!$S:$S</definedName>
    <definedName name="_________________________________pes9">[1]DATOS!$U:$U</definedName>
    <definedName name="________________________________gol2">[1]DATOS!$I:$I</definedName>
    <definedName name="________________________________gol3">[1]DATOS!$M:$M</definedName>
    <definedName name="________________________________pes1">[1]DATOS!$G:$G</definedName>
    <definedName name="________________________________pes10">[1]DATOS!$V:$V</definedName>
    <definedName name="________________________________pes2">[1]DATOS!$H:$H</definedName>
    <definedName name="________________________________pes3">[1]DATOS!$K:$K</definedName>
    <definedName name="________________________________pes4">[1]DATOS!$L:$L</definedName>
    <definedName name="________________________________pes5">[1]DATOS!$O:$O</definedName>
    <definedName name="________________________________pes6">[1]DATOS!$P:$P</definedName>
    <definedName name="________________________________pes7">[1]DATOS!$R:$R</definedName>
    <definedName name="________________________________pes8">[1]DATOS!$S:$S</definedName>
    <definedName name="________________________________pes9">[1]DATOS!$U:$U</definedName>
    <definedName name="_______________________________gol2">[1]DATOS!$I:$I</definedName>
    <definedName name="_______________________________gol3">[1]DATOS!$M:$M</definedName>
    <definedName name="_______________________________pes1">[1]DATOS!$G:$G</definedName>
    <definedName name="_______________________________pes10">[1]DATOS!$V:$V</definedName>
    <definedName name="_______________________________pes2">[1]DATOS!$H:$H</definedName>
    <definedName name="_______________________________pes3">[1]DATOS!$K:$K</definedName>
    <definedName name="_______________________________pes4">[1]DATOS!$L:$L</definedName>
    <definedName name="_______________________________pes5">[1]DATOS!$O:$O</definedName>
    <definedName name="_______________________________pes6">[1]DATOS!$P:$P</definedName>
    <definedName name="_______________________________pes7">[1]DATOS!$R:$R</definedName>
    <definedName name="_______________________________pes8">[1]DATOS!$S:$S</definedName>
    <definedName name="_______________________________pes9">[1]DATOS!$U:$U</definedName>
    <definedName name="______________________________gol2">[1]DATOS!$I:$I</definedName>
    <definedName name="______________________________gol3">[1]DATOS!$M:$M</definedName>
    <definedName name="______________________________pes1">[1]DATOS!$G:$G</definedName>
    <definedName name="______________________________pes10">[1]DATOS!$V:$V</definedName>
    <definedName name="______________________________pes2">[1]DATOS!$H:$H</definedName>
    <definedName name="______________________________pes3">[1]DATOS!$K:$K</definedName>
    <definedName name="______________________________pes4">[1]DATOS!$L:$L</definedName>
    <definedName name="______________________________pes5">[1]DATOS!$O:$O</definedName>
    <definedName name="______________________________pes6">[1]DATOS!$P:$P</definedName>
    <definedName name="______________________________pes7">[1]DATOS!$R:$R</definedName>
    <definedName name="______________________________pes8">[1]DATOS!$S:$S</definedName>
    <definedName name="______________________________pes9">[1]DATOS!$U:$U</definedName>
    <definedName name="_____________________________gol2">[1]DATOS!$I:$I</definedName>
    <definedName name="_____________________________gol3">[1]DATOS!$M:$M</definedName>
    <definedName name="_____________________________pes1">[1]DATOS!$G:$G</definedName>
    <definedName name="_____________________________pes10">[1]DATOS!$V:$V</definedName>
    <definedName name="_____________________________pes2">[1]DATOS!$H:$H</definedName>
    <definedName name="_____________________________pes3">[1]DATOS!$K:$K</definedName>
    <definedName name="_____________________________pes4">[1]DATOS!$L:$L</definedName>
    <definedName name="_____________________________pes5">[1]DATOS!$O:$O</definedName>
    <definedName name="_____________________________pes6">[1]DATOS!$P:$P</definedName>
    <definedName name="_____________________________pes7">[1]DATOS!$R:$R</definedName>
    <definedName name="_____________________________pes8">[1]DATOS!$S:$S</definedName>
    <definedName name="_____________________________pes9">[1]DATOS!$U:$U</definedName>
    <definedName name="____________________________gol2" localSheetId="5">[1]DATOS!$I:$I</definedName>
    <definedName name="____________________________gol2" localSheetId="1">[2]DATOS!$I$1:$I$65536</definedName>
    <definedName name="____________________________gol2" localSheetId="6">[1]DATOS!$I:$I</definedName>
    <definedName name="____________________________gol2" localSheetId="3">[1]DATOS!$I:$I</definedName>
    <definedName name="____________________________gol2" localSheetId="4">[1]DATOS!$I:$I</definedName>
    <definedName name="____________________________gol2">[1]DATOS!$I$1:$I$65536</definedName>
    <definedName name="____________________________gol3" localSheetId="5">[1]DATOS!$M:$M</definedName>
    <definedName name="____________________________gol3" localSheetId="1">[2]DATOS!$M$1:$M$65536</definedName>
    <definedName name="____________________________gol3" localSheetId="6">[1]DATOS!$M:$M</definedName>
    <definedName name="____________________________gol3" localSheetId="3">[1]DATOS!$M:$M</definedName>
    <definedName name="____________________________gol3" localSheetId="4">[1]DATOS!$M:$M</definedName>
    <definedName name="____________________________gol3">[1]DATOS!$M$1:$M$65536</definedName>
    <definedName name="____________________________pes1" localSheetId="5">[1]DATOS!$G:$G</definedName>
    <definedName name="____________________________pes1" localSheetId="1">[2]DATOS!$G$1:$G$65536</definedName>
    <definedName name="____________________________pes1" localSheetId="6">[1]DATOS!$G:$G</definedName>
    <definedName name="____________________________pes1" localSheetId="3">[1]DATOS!$G:$G</definedName>
    <definedName name="____________________________pes1" localSheetId="4">[1]DATOS!$G:$G</definedName>
    <definedName name="____________________________pes1">[1]DATOS!$G$1:$G$65536</definedName>
    <definedName name="____________________________pes10" localSheetId="5">[1]DATOS!$V:$V</definedName>
    <definedName name="____________________________pes10" localSheetId="1">[2]DATOS!$V$1:$V$65536</definedName>
    <definedName name="____________________________pes10" localSheetId="6">[1]DATOS!$V:$V</definedName>
    <definedName name="____________________________pes10" localSheetId="3">[1]DATOS!$V:$V</definedName>
    <definedName name="____________________________pes10" localSheetId="4">[1]DATOS!$V:$V</definedName>
    <definedName name="____________________________pes10">[1]DATOS!$V$1:$V$65536</definedName>
    <definedName name="____________________________pes2" localSheetId="5">[1]DATOS!$H:$H</definedName>
    <definedName name="____________________________pes2" localSheetId="1">[2]DATOS!$H$1:$H$65536</definedName>
    <definedName name="____________________________pes2" localSheetId="6">[1]DATOS!$H:$H</definedName>
    <definedName name="____________________________pes2" localSheetId="3">[1]DATOS!$H:$H</definedName>
    <definedName name="____________________________pes2" localSheetId="4">[1]DATOS!$H:$H</definedName>
    <definedName name="____________________________pes2">[1]DATOS!$H$1:$H$65536</definedName>
    <definedName name="____________________________pes3" localSheetId="5">[1]DATOS!$K:$K</definedName>
    <definedName name="____________________________pes3" localSheetId="1">[2]DATOS!$K$1:$K$65536</definedName>
    <definedName name="____________________________pes3" localSheetId="6">[1]DATOS!$K:$K</definedName>
    <definedName name="____________________________pes3" localSheetId="3">[1]DATOS!$K:$K</definedName>
    <definedName name="____________________________pes3" localSheetId="4">[1]DATOS!$K:$K</definedName>
    <definedName name="____________________________pes3">[1]DATOS!$K$1:$K$65536</definedName>
    <definedName name="____________________________pes4" localSheetId="5">[1]DATOS!$L:$L</definedName>
    <definedName name="____________________________pes4" localSheetId="1">[2]DATOS!$L$1:$L$65536</definedName>
    <definedName name="____________________________pes4" localSheetId="6">[1]DATOS!$L:$L</definedName>
    <definedName name="____________________________pes4" localSheetId="3">[1]DATOS!$L:$L</definedName>
    <definedName name="____________________________pes4" localSheetId="4">[1]DATOS!$L:$L</definedName>
    <definedName name="____________________________pes4">[1]DATOS!$L$1:$L$65536</definedName>
    <definedName name="____________________________pes5" localSheetId="5">[1]DATOS!$O:$O</definedName>
    <definedName name="____________________________pes5" localSheetId="1">[2]DATOS!$O$1:$O$65536</definedName>
    <definedName name="____________________________pes5" localSheetId="6">[1]DATOS!$O:$O</definedName>
    <definedName name="____________________________pes5" localSheetId="3">[1]DATOS!$O:$O</definedName>
    <definedName name="____________________________pes5" localSheetId="4">[1]DATOS!$O:$O</definedName>
    <definedName name="____________________________pes5">[1]DATOS!$O$1:$O$65536</definedName>
    <definedName name="____________________________pes6" localSheetId="5">[1]DATOS!$P:$P</definedName>
    <definedName name="____________________________pes6" localSheetId="1">[2]DATOS!$P$1:$P$65536</definedName>
    <definedName name="____________________________pes6" localSheetId="6">[1]DATOS!$P:$P</definedName>
    <definedName name="____________________________pes6" localSheetId="3">[1]DATOS!$P:$P</definedName>
    <definedName name="____________________________pes6" localSheetId="4">[1]DATOS!$P:$P</definedName>
    <definedName name="____________________________pes6">[1]DATOS!$P$1:$P$65536</definedName>
    <definedName name="____________________________pes7" localSheetId="5">[1]DATOS!$R:$R</definedName>
    <definedName name="____________________________pes7" localSheetId="1">[2]DATOS!$R$1:$R$65536</definedName>
    <definedName name="____________________________pes7" localSheetId="6">[1]DATOS!$R:$R</definedName>
    <definedName name="____________________________pes7" localSheetId="3">[1]DATOS!$R:$R</definedName>
    <definedName name="____________________________pes7" localSheetId="4">[1]DATOS!$R:$R</definedName>
    <definedName name="____________________________pes7">[1]DATOS!$R$1:$R$65536</definedName>
    <definedName name="____________________________pes8" localSheetId="5">[1]DATOS!$S:$S</definedName>
    <definedName name="____________________________pes8" localSheetId="1">[2]DATOS!$S$1:$S$65536</definedName>
    <definedName name="____________________________pes8" localSheetId="6">[1]DATOS!$S:$S</definedName>
    <definedName name="____________________________pes8" localSheetId="3">[1]DATOS!$S:$S</definedName>
    <definedName name="____________________________pes8" localSheetId="4">[1]DATOS!$S:$S</definedName>
    <definedName name="____________________________pes8">[1]DATOS!$S$1:$S$65536</definedName>
    <definedName name="____________________________pes9" localSheetId="5">[1]DATOS!$U:$U</definedName>
    <definedName name="____________________________pes9" localSheetId="1">[2]DATOS!$U$1:$U$65536</definedName>
    <definedName name="____________________________pes9" localSheetId="6">[1]DATOS!$U:$U</definedName>
    <definedName name="____________________________pes9" localSheetId="3">[1]DATOS!$U:$U</definedName>
    <definedName name="____________________________pes9" localSheetId="4">[1]DATOS!$U:$U</definedName>
    <definedName name="____________________________pes9">[1]DATOS!$U$1:$U$65536</definedName>
    <definedName name="___________________________gol2" localSheetId="5">[1]DATOS!$I:$I</definedName>
    <definedName name="___________________________gol2" localSheetId="1">[2]DATOS!$I$1:$I$65536</definedName>
    <definedName name="___________________________gol2" localSheetId="6">[1]DATOS!$I:$I</definedName>
    <definedName name="___________________________gol2" localSheetId="3">[1]DATOS!$I:$I</definedName>
    <definedName name="___________________________gol2" localSheetId="4">[1]DATOS!$I:$I</definedName>
    <definedName name="___________________________gol2">[1]DATOS!$I$1:$I$65536</definedName>
    <definedName name="___________________________gol3" localSheetId="5">[1]DATOS!$M:$M</definedName>
    <definedName name="___________________________gol3" localSheetId="1">[2]DATOS!$M$1:$M$65536</definedName>
    <definedName name="___________________________gol3" localSheetId="6">[1]DATOS!$M:$M</definedName>
    <definedName name="___________________________gol3" localSheetId="3">[1]DATOS!$M:$M</definedName>
    <definedName name="___________________________gol3" localSheetId="4">[1]DATOS!$M:$M</definedName>
    <definedName name="___________________________gol3">[1]DATOS!$M$1:$M$65536</definedName>
    <definedName name="___________________________pes1" localSheetId="5">[1]DATOS!$G:$G</definedName>
    <definedName name="___________________________pes1" localSheetId="1">[2]DATOS!$G$1:$G$65536</definedName>
    <definedName name="___________________________pes1" localSheetId="6">[1]DATOS!$G:$G</definedName>
    <definedName name="___________________________pes1" localSheetId="3">[1]DATOS!$G:$G</definedName>
    <definedName name="___________________________pes1" localSheetId="4">[1]DATOS!$G:$G</definedName>
    <definedName name="___________________________pes1">[1]DATOS!$G$1:$G$65536</definedName>
    <definedName name="___________________________pes10" localSheetId="5">[1]DATOS!$V:$V</definedName>
    <definedName name="___________________________pes10" localSheetId="1">[2]DATOS!$V$1:$V$65536</definedName>
    <definedName name="___________________________pes10" localSheetId="6">[1]DATOS!$V:$V</definedName>
    <definedName name="___________________________pes10" localSheetId="3">[1]DATOS!$V:$V</definedName>
    <definedName name="___________________________pes10" localSheetId="4">[1]DATOS!$V:$V</definedName>
    <definedName name="___________________________pes10">[1]DATOS!$V$1:$V$65536</definedName>
    <definedName name="___________________________pes2" localSheetId="5">[1]DATOS!$H:$H</definedName>
    <definedName name="___________________________pes2" localSheetId="1">[2]DATOS!$H$1:$H$65536</definedName>
    <definedName name="___________________________pes2" localSheetId="6">[1]DATOS!$H:$H</definedName>
    <definedName name="___________________________pes2" localSheetId="3">[1]DATOS!$H:$H</definedName>
    <definedName name="___________________________pes2" localSheetId="4">[1]DATOS!$H:$H</definedName>
    <definedName name="___________________________pes2">[1]DATOS!$H$1:$H$65536</definedName>
    <definedName name="___________________________pes3" localSheetId="5">[1]DATOS!$K:$K</definedName>
    <definedName name="___________________________pes3" localSheetId="1">[2]DATOS!$K$1:$K$65536</definedName>
    <definedName name="___________________________pes3" localSheetId="6">[1]DATOS!$K:$K</definedName>
    <definedName name="___________________________pes3" localSheetId="3">[1]DATOS!$K:$K</definedName>
    <definedName name="___________________________pes3" localSheetId="4">[1]DATOS!$K:$K</definedName>
    <definedName name="___________________________pes3">[1]DATOS!$K$1:$K$65536</definedName>
    <definedName name="___________________________pes4" localSheetId="5">[1]DATOS!$L:$L</definedName>
    <definedName name="___________________________pes4" localSheetId="1">[2]DATOS!$L$1:$L$65536</definedName>
    <definedName name="___________________________pes4" localSheetId="6">[1]DATOS!$L:$L</definedName>
    <definedName name="___________________________pes4" localSheetId="3">[1]DATOS!$L:$L</definedName>
    <definedName name="___________________________pes4" localSheetId="4">[1]DATOS!$L:$L</definedName>
    <definedName name="___________________________pes4">[1]DATOS!$L$1:$L$65536</definedName>
    <definedName name="___________________________pes5" localSheetId="5">[1]DATOS!$O:$O</definedName>
    <definedName name="___________________________pes5" localSheetId="1">[2]DATOS!$O$1:$O$65536</definedName>
    <definedName name="___________________________pes5" localSheetId="6">[1]DATOS!$O:$O</definedName>
    <definedName name="___________________________pes5" localSheetId="3">[1]DATOS!$O:$O</definedName>
    <definedName name="___________________________pes5" localSheetId="4">[1]DATOS!$O:$O</definedName>
    <definedName name="___________________________pes5">[1]DATOS!$O$1:$O$65536</definedName>
    <definedName name="___________________________pes6" localSheetId="5">[1]DATOS!$P:$P</definedName>
    <definedName name="___________________________pes6" localSheetId="1">[2]DATOS!$P$1:$P$65536</definedName>
    <definedName name="___________________________pes6" localSheetId="6">[1]DATOS!$P:$P</definedName>
    <definedName name="___________________________pes6" localSheetId="3">[1]DATOS!$P:$P</definedName>
    <definedName name="___________________________pes6" localSheetId="4">[1]DATOS!$P:$P</definedName>
    <definedName name="___________________________pes6">[1]DATOS!$P$1:$P$65536</definedName>
    <definedName name="___________________________pes7" localSheetId="5">[1]DATOS!$R:$R</definedName>
    <definedName name="___________________________pes7" localSheetId="1">[2]DATOS!$R$1:$R$65536</definedName>
    <definedName name="___________________________pes7" localSheetId="6">[1]DATOS!$R:$R</definedName>
    <definedName name="___________________________pes7" localSheetId="3">[1]DATOS!$R:$R</definedName>
    <definedName name="___________________________pes7" localSheetId="4">[1]DATOS!$R:$R</definedName>
    <definedName name="___________________________pes7">[1]DATOS!$R$1:$R$65536</definedName>
    <definedName name="___________________________pes8" localSheetId="5">[1]DATOS!$S:$S</definedName>
    <definedName name="___________________________pes8" localSheetId="1">[2]DATOS!$S$1:$S$65536</definedName>
    <definedName name="___________________________pes8" localSheetId="6">[1]DATOS!$S:$S</definedName>
    <definedName name="___________________________pes8" localSheetId="3">[1]DATOS!$S:$S</definedName>
    <definedName name="___________________________pes8" localSheetId="4">[1]DATOS!$S:$S</definedName>
    <definedName name="___________________________pes8">[1]DATOS!$S$1:$S$65536</definedName>
    <definedName name="___________________________pes9" localSheetId="5">[1]DATOS!$U:$U</definedName>
    <definedName name="___________________________pes9" localSheetId="1">[2]DATOS!$U$1:$U$65536</definedName>
    <definedName name="___________________________pes9" localSheetId="6">[1]DATOS!$U:$U</definedName>
    <definedName name="___________________________pes9" localSheetId="3">[1]DATOS!$U:$U</definedName>
    <definedName name="___________________________pes9" localSheetId="4">[1]DATOS!$U:$U</definedName>
    <definedName name="___________________________pes9">[1]DATOS!$U$1:$U$65536</definedName>
    <definedName name="__________________________gol2" localSheetId="5">[1]DATOS!$I:$I</definedName>
    <definedName name="__________________________gol2" localSheetId="1">[2]DATOS!$I$1:$I$65536</definedName>
    <definedName name="__________________________gol2" localSheetId="6">[1]DATOS!$I:$I</definedName>
    <definedName name="__________________________gol2" localSheetId="3">[1]DATOS!$I:$I</definedName>
    <definedName name="__________________________gol2" localSheetId="4">[1]DATOS!$I:$I</definedName>
    <definedName name="__________________________gol2">[1]DATOS!$I$1:$I$65536</definedName>
    <definedName name="__________________________gol3" localSheetId="5">[1]DATOS!$M:$M</definedName>
    <definedName name="__________________________gol3" localSheetId="1">[2]DATOS!$M$1:$M$65536</definedName>
    <definedName name="__________________________gol3" localSheetId="6">[1]DATOS!$M:$M</definedName>
    <definedName name="__________________________gol3" localSheetId="3">[1]DATOS!$M:$M</definedName>
    <definedName name="__________________________gol3" localSheetId="4">[1]DATOS!$M:$M</definedName>
    <definedName name="__________________________gol3">[1]DATOS!$M$1:$M$65536</definedName>
    <definedName name="__________________________pes1" localSheetId="5">[1]DATOS!$G:$G</definedName>
    <definedName name="__________________________pes1" localSheetId="1">[2]DATOS!$G$1:$G$65536</definedName>
    <definedName name="__________________________pes1" localSheetId="6">[1]DATOS!$G:$G</definedName>
    <definedName name="__________________________pes1" localSheetId="3">[1]DATOS!$G:$G</definedName>
    <definedName name="__________________________pes1" localSheetId="4">[1]DATOS!$G:$G</definedName>
    <definedName name="__________________________pes1">[1]DATOS!$G$1:$G$65536</definedName>
    <definedName name="__________________________pes10" localSheetId="5">[1]DATOS!$V:$V</definedName>
    <definedName name="__________________________pes10" localSheetId="1">[2]DATOS!$V$1:$V$65536</definedName>
    <definedName name="__________________________pes10" localSheetId="6">[1]DATOS!$V:$V</definedName>
    <definedName name="__________________________pes10" localSheetId="3">[1]DATOS!$V:$V</definedName>
    <definedName name="__________________________pes10" localSheetId="4">[1]DATOS!$V:$V</definedName>
    <definedName name="__________________________pes10">[1]DATOS!$V$1:$V$65536</definedName>
    <definedName name="__________________________pes2" localSheetId="5">[1]DATOS!$H:$H</definedName>
    <definedName name="__________________________pes2" localSheetId="1">[2]DATOS!$H$1:$H$65536</definedName>
    <definedName name="__________________________pes2" localSheetId="6">[1]DATOS!$H:$H</definedName>
    <definedName name="__________________________pes2" localSheetId="3">[1]DATOS!$H:$H</definedName>
    <definedName name="__________________________pes2" localSheetId="4">[1]DATOS!$H:$H</definedName>
    <definedName name="__________________________pes2">[1]DATOS!$H$1:$H$65536</definedName>
    <definedName name="__________________________pes3" localSheetId="5">[1]DATOS!$K:$K</definedName>
    <definedName name="__________________________pes3" localSheetId="1">[2]DATOS!$K$1:$K$65536</definedName>
    <definedName name="__________________________pes3" localSheetId="6">[1]DATOS!$K:$K</definedName>
    <definedName name="__________________________pes3" localSheetId="3">[1]DATOS!$K:$K</definedName>
    <definedName name="__________________________pes3" localSheetId="4">[1]DATOS!$K:$K</definedName>
    <definedName name="__________________________pes3">[1]DATOS!$K$1:$K$65536</definedName>
    <definedName name="__________________________pes4" localSheetId="5">[1]DATOS!$L:$L</definedName>
    <definedName name="__________________________pes4" localSheetId="1">[2]DATOS!$L$1:$L$65536</definedName>
    <definedName name="__________________________pes4" localSheetId="6">[1]DATOS!$L:$L</definedName>
    <definedName name="__________________________pes4" localSheetId="3">[1]DATOS!$L:$L</definedName>
    <definedName name="__________________________pes4" localSheetId="4">[1]DATOS!$L:$L</definedName>
    <definedName name="__________________________pes4">[1]DATOS!$L$1:$L$65536</definedName>
    <definedName name="__________________________pes5" localSheetId="5">[1]DATOS!$O:$O</definedName>
    <definedName name="__________________________pes5" localSheetId="1">[2]DATOS!$O$1:$O$65536</definedName>
    <definedName name="__________________________pes5" localSheetId="6">[1]DATOS!$O:$O</definedName>
    <definedName name="__________________________pes5" localSheetId="3">[1]DATOS!$O:$O</definedName>
    <definedName name="__________________________pes5" localSheetId="4">[1]DATOS!$O:$O</definedName>
    <definedName name="__________________________pes5">[1]DATOS!$O$1:$O$65536</definedName>
    <definedName name="__________________________pes6" localSheetId="5">[1]DATOS!$P:$P</definedName>
    <definedName name="__________________________pes6" localSheetId="1">[2]DATOS!$P$1:$P$65536</definedName>
    <definedName name="__________________________pes6" localSheetId="6">[1]DATOS!$P:$P</definedName>
    <definedName name="__________________________pes6" localSheetId="3">[1]DATOS!$P:$P</definedName>
    <definedName name="__________________________pes6" localSheetId="4">[1]DATOS!$P:$P</definedName>
    <definedName name="__________________________pes6">[1]DATOS!$P$1:$P$65536</definedName>
    <definedName name="__________________________pes7" localSheetId="5">[1]DATOS!$R:$R</definedName>
    <definedName name="__________________________pes7" localSheetId="1">[2]DATOS!$R$1:$R$65536</definedName>
    <definedName name="__________________________pes7" localSheetId="6">[1]DATOS!$R:$R</definedName>
    <definedName name="__________________________pes7" localSheetId="3">[1]DATOS!$R:$R</definedName>
    <definedName name="__________________________pes7" localSheetId="4">[1]DATOS!$R:$R</definedName>
    <definedName name="__________________________pes7">[1]DATOS!$R$1:$R$65536</definedName>
    <definedName name="__________________________pes8" localSheetId="5">[1]DATOS!$S:$S</definedName>
    <definedName name="__________________________pes8" localSheetId="1">[2]DATOS!$S$1:$S$65536</definedName>
    <definedName name="__________________________pes8" localSheetId="6">[1]DATOS!$S:$S</definedName>
    <definedName name="__________________________pes8" localSheetId="3">[1]DATOS!$S:$S</definedName>
    <definedName name="__________________________pes8" localSheetId="4">[1]DATOS!$S:$S</definedName>
    <definedName name="__________________________pes8">[1]DATOS!$S$1:$S$65536</definedName>
    <definedName name="__________________________pes9" localSheetId="5">[1]DATOS!$U:$U</definedName>
    <definedName name="__________________________pes9" localSheetId="1">[2]DATOS!$U$1:$U$65536</definedName>
    <definedName name="__________________________pes9" localSheetId="6">[1]DATOS!$U:$U</definedName>
    <definedName name="__________________________pes9" localSheetId="3">[1]DATOS!$U:$U</definedName>
    <definedName name="__________________________pes9" localSheetId="4">[1]DATOS!$U:$U</definedName>
    <definedName name="__________________________pes9">[1]DATOS!$U$1:$U$65536</definedName>
    <definedName name="_________________________gol2" localSheetId="5">[1]DATOS!$I:$I</definedName>
    <definedName name="_________________________gol2" localSheetId="1">[2]DATOS!$I$1:$I$65536</definedName>
    <definedName name="_________________________gol2" localSheetId="6">[1]DATOS!$I:$I</definedName>
    <definedName name="_________________________gol2" localSheetId="3">[1]DATOS!$I:$I</definedName>
    <definedName name="_________________________gol2" localSheetId="4">[1]DATOS!$I:$I</definedName>
    <definedName name="_________________________gol2">[1]DATOS!$I$1:$I$65536</definedName>
    <definedName name="_________________________gol3" localSheetId="5">[1]DATOS!$M:$M</definedName>
    <definedName name="_________________________gol3" localSheetId="1">[2]DATOS!$M$1:$M$65536</definedName>
    <definedName name="_________________________gol3" localSheetId="6">[1]DATOS!$M:$M</definedName>
    <definedName name="_________________________gol3" localSheetId="3">[1]DATOS!$M:$M</definedName>
    <definedName name="_________________________gol3" localSheetId="4">[1]DATOS!$M:$M</definedName>
    <definedName name="_________________________gol3">[1]DATOS!$M$1:$M$65536</definedName>
    <definedName name="_________________________pes1" localSheetId="5">[1]DATOS!$G:$G</definedName>
    <definedName name="_________________________pes1" localSheetId="1">[2]DATOS!$G$1:$G$65536</definedName>
    <definedName name="_________________________pes1" localSheetId="6">[1]DATOS!$G:$G</definedName>
    <definedName name="_________________________pes1" localSheetId="3">[1]DATOS!$G:$G</definedName>
    <definedName name="_________________________pes1" localSheetId="4">[1]DATOS!$G:$G</definedName>
    <definedName name="_________________________pes1">[1]DATOS!$G$1:$G$65536</definedName>
    <definedName name="_________________________pes10" localSheetId="5">[1]DATOS!$V:$V</definedName>
    <definedName name="_________________________pes10" localSheetId="1">[2]DATOS!$V$1:$V$65536</definedName>
    <definedName name="_________________________pes10" localSheetId="6">[1]DATOS!$V:$V</definedName>
    <definedName name="_________________________pes10" localSheetId="3">[1]DATOS!$V:$V</definedName>
    <definedName name="_________________________pes10" localSheetId="4">[1]DATOS!$V:$V</definedName>
    <definedName name="_________________________pes10">[1]DATOS!$V$1:$V$65536</definedName>
    <definedName name="_________________________pes2" localSheetId="5">[1]DATOS!$H:$H</definedName>
    <definedName name="_________________________pes2" localSheetId="1">[2]DATOS!$H$1:$H$65536</definedName>
    <definedName name="_________________________pes2" localSheetId="6">[1]DATOS!$H:$H</definedName>
    <definedName name="_________________________pes2" localSheetId="3">[1]DATOS!$H:$H</definedName>
    <definedName name="_________________________pes2" localSheetId="4">[1]DATOS!$H:$H</definedName>
    <definedName name="_________________________pes2">[1]DATOS!$H$1:$H$65536</definedName>
    <definedName name="_________________________pes3" localSheetId="5">[1]DATOS!$K:$K</definedName>
    <definedName name="_________________________pes3" localSheetId="1">[2]DATOS!$K$1:$K$65536</definedName>
    <definedName name="_________________________pes3" localSheetId="6">[1]DATOS!$K:$K</definedName>
    <definedName name="_________________________pes3" localSheetId="3">[1]DATOS!$K:$K</definedName>
    <definedName name="_________________________pes3" localSheetId="4">[1]DATOS!$K:$K</definedName>
    <definedName name="_________________________pes3">[1]DATOS!$K$1:$K$65536</definedName>
    <definedName name="_________________________pes4" localSheetId="5">[1]DATOS!$L:$L</definedName>
    <definedName name="_________________________pes4" localSheetId="1">[2]DATOS!$L$1:$L$65536</definedName>
    <definedName name="_________________________pes4" localSheetId="6">[1]DATOS!$L:$L</definedName>
    <definedName name="_________________________pes4" localSheetId="3">[1]DATOS!$L:$L</definedName>
    <definedName name="_________________________pes4" localSheetId="4">[1]DATOS!$L:$L</definedName>
    <definedName name="_________________________pes4">[1]DATOS!$L$1:$L$65536</definedName>
    <definedName name="_________________________pes5" localSheetId="5">[1]DATOS!$O:$O</definedName>
    <definedName name="_________________________pes5" localSheetId="1">[2]DATOS!$O$1:$O$65536</definedName>
    <definedName name="_________________________pes5" localSheetId="6">[1]DATOS!$O:$O</definedName>
    <definedName name="_________________________pes5" localSheetId="3">[1]DATOS!$O:$O</definedName>
    <definedName name="_________________________pes5" localSheetId="4">[1]DATOS!$O:$O</definedName>
    <definedName name="_________________________pes5">[1]DATOS!$O$1:$O$65536</definedName>
    <definedName name="_________________________pes6" localSheetId="5">[1]DATOS!$P:$P</definedName>
    <definedName name="_________________________pes6" localSheetId="1">[2]DATOS!$P$1:$P$65536</definedName>
    <definedName name="_________________________pes6" localSheetId="6">[1]DATOS!$P:$P</definedName>
    <definedName name="_________________________pes6" localSheetId="3">[1]DATOS!$P:$P</definedName>
    <definedName name="_________________________pes6" localSheetId="4">[1]DATOS!$P:$P</definedName>
    <definedName name="_________________________pes6">[1]DATOS!$P$1:$P$65536</definedName>
    <definedName name="_________________________pes7" localSheetId="5">[1]DATOS!$R:$R</definedName>
    <definedName name="_________________________pes7" localSheetId="1">[2]DATOS!$R$1:$R$65536</definedName>
    <definedName name="_________________________pes7" localSheetId="6">[1]DATOS!$R:$R</definedName>
    <definedName name="_________________________pes7" localSheetId="3">[1]DATOS!$R:$R</definedName>
    <definedName name="_________________________pes7" localSheetId="4">[1]DATOS!$R:$R</definedName>
    <definedName name="_________________________pes7">[1]DATOS!$R$1:$R$65536</definedName>
    <definedName name="_________________________pes8" localSheetId="5">[1]DATOS!$S:$S</definedName>
    <definedName name="_________________________pes8" localSheetId="1">[2]DATOS!$S$1:$S$65536</definedName>
    <definedName name="_________________________pes8" localSheetId="6">[1]DATOS!$S:$S</definedName>
    <definedName name="_________________________pes8" localSheetId="3">[1]DATOS!$S:$S</definedName>
    <definedName name="_________________________pes8" localSheetId="4">[1]DATOS!$S:$S</definedName>
    <definedName name="_________________________pes8">[1]DATOS!$S$1:$S$65536</definedName>
    <definedName name="_________________________pes9" localSheetId="5">[1]DATOS!$U:$U</definedName>
    <definedName name="_________________________pes9" localSheetId="1">[2]DATOS!$U$1:$U$65536</definedName>
    <definedName name="_________________________pes9" localSheetId="6">[1]DATOS!$U:$U</definedName>
    <definedName name="_________________________pes9" localSheetId="3">[1]DATOS!$U:$U</definedName>
    <definedName name="_________________________pes9" localSheetId="4">[1]DATOS!$U:$U</definedName>
    <definedName name="_________________________pes9">[1]DATOS!$U$1:$U$65536</definedName>
    <definedName name="________________________gol2" localSheetId="5">[1]DATOS!$I:$I</definedName>
    <definedName name="________________________gol2" localSheetId="1">[2]DATOS!$I$1:$I$65536</definedName>
    <definedName name="________________________gol2" localSheetId="6">[1]DATOS!$I:$I</definedName>
    <definedName name="________________________gol2" localSheetId="3">[1]DATOS!$I:$I</definedName>
    <definedName name="________________________gol2" localSheetId="4">[1]DATOS!$I:$I</definedName>
    <definedName name="________________________gol2">[1]DATOS!$I$1:$I$65536</definedName>
    <definedName name="________________________gol3" localSheetId="5">[1]DATOS!$M:$M</definedName>
    <definedName name="________________________gol3" localSheetId="1">[2]DATOS!$M$1:$M$65536</definedName>
    <definedName name="________________________gol3" localSheetId="6">[1]DATOS!$M:$M</definedName>
    <definedName name="________________________gol3" localSheetId="3">[1]DATOS!$M:$M</definedName>
    <definedName name="________________________gol3" localSheetId="4">[1]DATOS!$M:$M</definedName>
    <definedName name="________________________gol3">[1]DATOS!$M$1:$M$65536</definedName>
    <definedName name="________________________pes1" localSheetId="5">[1]DATOS!$G:$G</definedName>
    <definedName name="________________________pes1" localSheetId="1">[2]DATOS!$G$1:$G$65536</definedName>
    <definedName name="________________________pes1" localSheetId="6">[1]DATOS!$G:$G</definedName>
    <definedName name="________________________pes1" localSheetId="3">[1]DATOS!$G:$G</definedName>
    <definedName name="________________________pes1" localSheetId="4">[1]DATOS!$G:$G</definedName>
    <definedName name="________________________pes1">[1]DATOS!$G$1:$G$65536</definedName>
    <definedName name="________________________pes10" localSheetId="5">[1]DATOS!$V:$V</definedName>
    <definedName name="________________________pes10" localSheetId="1">[2]DATOS!$V$1:$V$65536</definedName>
    <definedName name="________________________pes10" localSheetId="6">[1]DATOS!$V:$V</definedName>
    <definedName name="________________________pes10" localSheetId="3">[1]DATOS!$V:$V</definedName>
    <definedName name="________________________pes10" localSheetId="4">[1]DATOS!$V:$V</definedName>
    <definedName name="________________________pes10">[1]DATOS!$V$1:$V$65536</definedName>
    <definedName name="________________________pes2" localSheetId="5">[1]DATOS!$H:$H</definedName>
    <definedName name="________________________pes2" localSheetId="1">[2]DATOS!$H$1:$H$65536</definedName>
    <definedName name="________________________pes2" localSheetId="6">[1]DATOS!$H:$H</definedName>
    <definedName name="________________________pes2" localSheetId="3">[1]DATOS!$H:$H</definedName>
    <definedName name="________________________pes2" localSheetId="4">[1]DATOS!$H:$H</definedName>
    <definedName name="________________________pes2">[1]DATOS!$H$1:$H$65536</definedName>
    <definedName name="________________________pes3" localSheetId="5">[1]DATOS!$K:$K</definedName>
    <definedName name="________________________pes3" localSheetId="1">[2]DATOS!$K$1:$K$65536</definedName>
    <definedName name="________________________pes3" localSheetId="6">[1]DATOS!$K:$K</definedName>
    <definedName name="________________________pes3" localSheetId="3">[1]DATOS!$K:$K</definedName>
    <definedName name="________________________pes3" localSheetId="4">[1]DATOS!$K:$K</definedName>
    <definedName name="________________________pes3">[1]DATOS!$K$1:$K$65536</definedName>
    <definedName name="________________________pes4" localSheetId="5">[1]DATOS!$L:$L</definedName>
    <definedName name="________________________pes4" localSheetId="1">[2]DATOS!$L$1:$L$65536</definedName>
    <definedName name="________________________pes4" localSheetId="6">[1]DATOS!$L:$L</definedName>
    <definedName name="________________________pes4" localSheetId="3">[1]DATOS!$L:$L</definedName>
    <definedName name="________________________pes4" localSheetId="4">[1]DATOS!$L:$L</definedName>
    <definedName name="________________________pes4">[1]DATOS!$L$1:$L$65536</definedName>
    <definedName name="________________________pes5" localSheetId="5">[1]DATOS!$O:$O</definedName>
    <definedName name="________________________pes5" localSheetId="1">[2]DATOS!$O$1:$O$65536</definedName>
    <definedName name="________________________pes5" localSheetId="6">[1]DATOS!$O:$O</definedName>
    <definedName name="________________________pes5" localSheetId="3">[1]DATOS!$O:$O</definedName>
    <definedName name="________________________pes5" localSheetId="4">[1]DATOS!$O:$O</definedName>
    <definedName name="________________________pes5">[1]DATOS!$O$1:$O$65536</definedName>
    <definedName name="________________________pes6" localSheetId="5">[1]DATOS!$P:$P</definedName>
    <definedName name="________________________pes6" localSheetId="1">[2]DATOS!$P$1:$P$65536</definedName>
    <definedName name="________________________pes6" localSheetId="6">[1]DATOS!$P:$P</definedName>
    <definedName name="________________________pes6" localSheetId="3">[1]DATOS!$P:$P</definedName>
    <definedName name="________________________pes6" localSheetId="4">[1]DATOS!$P:$P</definedName>
    <definedName name="________________________pes6">[1]DATOS!$P$1:$P$65536</definedName>
    <definedName name="________________________pes7" localSheetId="5">[1]DATOS!$R:$R</definedName>
    <definedName name="________________________pes7" localSheetId="1">[2]DATOS!$R$1:$R$65536</definedName>
    <definedName name="________________________pes7" localSheetId="6">[1]DATOS!$R:$R</definedName>
    <definedName name="________________________pes7" localSheetId="3">[1]DATOS!$R:$R</definedName>
    <definedName name="________________________pes7" localSheetId="4">[1]DATOS!$R:$R</definedName>
    <definedName name="________________________pes7">[1]DATOS!$R$1:$R$65536</definedName>
    <definedName name="________________________pes8" localSheetId="5">[1]DATOS!$S:$S</definedName>
    <definedName name="________________________pes8" localSheetId="1">[2]DATOS!$S$1:$S$65536</definedName>
    <definedName name="________________________pes8" localSheetId="6">[1]DATOS!$S:$S</definedName>
    <definedName name="________________________pes8" localSheetId="3">[1]DATOS!$S:$S</definedName>
    <definedName name="________________________pes8" localSheetId="4">[1]DATOS!$S:$S</definedName>
    <definedName name="________________________pes8">[1]DATOS!$S$1:$S$65536</definedName>
    <definedName name="________________________pes9" localSheetId="5">[1]DATOS!$U:$U</definedName>
    <definedName name="________________________pes9" localSheetId="1">[2]DATOS!$U$1:$U$65536</definedName>
    <definedName name="________________________pes9" localSheetId="6">[1]DATOS!$U:$U</definedName>
    <definedName name="________________________pes9" localSheetId="3">[1]DATOS!$U:$U</definedName>
    <definedName name="________________________pes9" localSheetId="4">[1]DATOS!$U:$U</definedName>
    <definedName name="________________________pes9">[1]DATOS!$U$1:$U$65536</definedName>
    <definedName name="_______________________gol2" localSheetId="5">[1]DATOS!$I:$I</definedName>
    <definedName name="_______________________gol2" localSheetId="1">[2]DATOS!$I$1:$I$65536</definedName>
    <definedName name="_______________________gol2" localSheetId="6">[1]DATOS!$I:$I</definedName>
    <definedName name="_______________________gol2" localSheetId="3">[1]DATOS!$I:$I</definedName>
    <definedName name="_______________________gol2" localSheetId="4">[1]DATOS!$I:$I</definedName>
    <definedName name="_______________________gol2">[1]DATOS!$I$1:$I$65536</definedName>
    <definedName name="_______________________gol3" localSheetId="5">[1]DATOS!$M:$M</definedName>
    <definedName name="_______________________gol3" localSheetId="1">[2]DATOS!$M$1:$M$65536</definedName>
    <definedName name="_______________________gol3" localSheetId="6">[1]DATOS!$M:$M</definedName>
    <definedName name="_______________________gol3" localSheetId="3">[1]DATOS!$M:$M</definedName>
    <definedName name="_______________________gol3" localSheetId="4">[1]DATOS!$M:$M</definedName>
    <definedName name="_______________________gol3">[1]DATOS!$M$1:$M$65536</definedName>
    <definedName name="_______________________pes1" localSheetId="5">[1]DATOS!$G:$G</definedName>
    <definedName name="_______________________pes1" localSheetId="1">[2]DATOS!$G$1:$G$65536</definedName>
    <definedName name="_______________________pes1" localSheetId="6">[1]DATOS!$G:$G</definedName>
    <definedName name="_______________________pes1" localSheetId="3">[1]DATOS!$G:$G</definedName>
    <definedName name="_______________________pes1" localSheetId="4">[1]DATOS!$G:$G</definedName>
    <definedName name="_______________________pes1">[1]DATOS!$G$1:$G$65536</definedName>
    <definedName name="_______________________pes10" localSheetId="5">[1]DATOS!$V:$V</definedName>
    <definedName name="_______________________pes10" localSheetId="1">[2]DATOS!$V$1:$V$65536</definedName>
    <definedName name="_______________________pes10" localSheetId="6">[1]DATOS!$V:$V</definedName>
    <definedName name="_______________________pes10" localSheetId="3">[1]DATOS!$V:$V</definedName>
    <definedName name="_______________________pes10" localSheetId="4">[1]DATOS!$V:$V</definedName>
    <definedName name="_______________________pes10">[1]DATOS!$V$1:$V$65536</definedName>
    <definedName name="_______________________pes2" localSheetId="5">[1]DATOS!$H:$H</definedName>
    <definedName name="_______________________pes2" localSheetId="1">[2]DATOS!$H$1:$H$65536</definedName>
    <definedName name="_______________________pes2" localSheetId="6">[1]DATOS!$H:$H</definedName>
    <definedName name="_______________________pes2" localSheetId="3">[1]DATOS!$H:$H</definedName>
    <definedName name="_______________________pes2" localSheetId="4">[1]DATOS!$H:$H</definedName>
    <definedName name="_______________________pes2">[1]DATOS!$H$1:$H$65536</definedName>
    <definedName name="_______________________pes3" localSheetId="5">[1]DATOS!$K:$K</definedName>
    <definedName name="_______________________pes3" localSheetId="1">[2]DATOS!$K$1:$K$65536</definedName>
    <definedName name="_______________________pes3" localSheetId="6">[1]DATOS!$K:$K</definedName>
    <definedName name="_______________________pes3" localSheetId="3">[1]DATOS!$K:$K</definedName>
    <definedName name="_______________________pes3" localSheetId="4">[1]DATOS!$K:$K</definedName>
    <definedName name="_______________________pes3">[1]DATOS!$K$1:$K$65536</definedName>
    <definedName name="_______________________pes4" localSheetId="5">[1]DATOS!$L:$L</definedName>
    <definedName name="_______________________pes4" localSheetId="1">[2]DATOS!$L$1:$L$65536</definedName>
    <definedName name="_______________________pes4" localSheetId="6">[1]DATOS!$L:$L</definedName>
    <definedName name="_______________________pes4" localSheetId="3">[1]DATOS!$L:$L</definedName>
    <definedName name="_______________________pes4" localSheetId="4">[1]DATOS!$L:$L</definedName>
    <definedName name="_______________________pes4">[1]DATOS!$L$1:$L$65536</definedName>
    <definedName name="_______________________pes5" localSheetId="5">[1]DATOS!$O:$O</definedName>
    <definedName name="_______________________pes5" localSheetId="1">[2]DATOS!$O$1:$O$65536</definedName>
    <definedName name="_______________________pes5" localSheetId="6">[1]DATOS!$O:$O</definedName>
    <definedName name="_______________________pes5" localSheetId="3">[1]DATOS!$O:$O</definedName>
    <definedName name="_______________________pes5" localSheetId="4">[1]DATOS!$O:$O</definedName>
    <definedName name="_______________________pes5">[1]DATOS!$O$1:$O$65536</definedName>
    <definedName name="_______________________pes6" localSheetId="5">[1]DATOS!$P:$P</definedName>
    <definedName name="_______________________pes6" localSheetId="1">[2]DATOS!$P$1:$P$65536</definedName>
    <definedName name="_______________________pes6" localSheetId="6">[1]DATOS!$P:$P</definedName>
    <definedName name="_______________________pes6" localSheetId="3">[1]DATOS!$P:$P</definedName>
    <definedName name="_______________________pes6" localSheetId="4">[1]DATOS!$P:$P</definedName>
    <definedName name="_______________________pes6">[1]DATOS!$P$1:$P$65536</definedName>
    <definedName name="_______________________pes7" localSheetId="5">[1]DATOS!$R:$R</definedName>
    <definedName name="_______________________pes7" localSheetId="1">[2]DATOS!$R$1:$R$65536</definedName>
    <definedName name="_______________________pes7" localSheetId="6">[1]DATOS!$R:$R</definedName>
    <definedName name="_______________________pes7" localSheetId="3">[1]DATOS!$R:$R</definedName>
    <definedName name="_______________________pes7" localSheetId="4">[1]DATOS!$R:$R</definedName>
    <definedName name="_______________________pes7">[1]DATOS!$R$1:$R$65536</definedName>
    <definedName name="_______________________pes8" localSheetId="5">[1]DATOS!$S:$S</definedName>
    <definedName name="_______________________pes8" localSheetId="1">[2]DATOS!$S$1:$S$65536</definedName>
    <definedName name="_______________________pes8" localSheetId="6">[1]DATOS!$S:$S</definedName>
    <definedName name="_______________________pes8" localSheetId="3">[1]DATOS!$S:$S</definedName>
    <definedName name="_______________________pes8" localSheetId="4">[1]DATOS!$S:$S</definedName>
    <definedName name="_______________________pes8">[1]DATOS!$S$1:$S$65536</definedName>
    <definedName name="_______________________pes9" localSheetId="5">[1]DATOS!$U:$U</definedName>
    <definedName name="_______________________pes9" localSheetId="1">[2]DATOS!$U$1:$U$65536</definedName>
    <definedName name="_______________________pes9" localSheetId="6">[1]DATOS!$U:$U</definedName>
    <definedName name="_______________________pes9" localSheetId="3">[1]DATOS!$U:$U</definedName>
    <definedName name="_______________________pes9" localSheetId="4">[1]DATOS!$U:$U</definedName>
    <definedName name="_______________________pes9">[1]DATOS!$U$1:$U$65536</definedName>
    <definedName name="______________________gol2" localSheetId="5">[1]DATOS!$I:$I</definedName>
    <definedName name="______________________gol2" localSheetId="1">[2]DATOS!$I$1:$I$65536</definedName>
    <definedName name="______________________gol2" localSheetId="6">[1]DATOS!$I:$I</definedName>
    <definedName name="______________________gol2" localSheetId="3">[1]DATOS!$I:$I</definedName>
    <definedName name="______________________gol2" localSheetId="4">[1]DATOS!$I:$I</definedName>
    <definedName name="______________________gol2">[1]DATOS!$I$1:$I$65536</definedName>
    <definedName name="______________________gol3" localSheetId="5">[1]DATOS!$M:$M</definedName>
    <definedName name="______________________gol3" localSheetId="1">[2]DATOS!$M$1:$M$65536</definedName>
    <definedName name="______________________gol3" localSheetId="6">[1]DATOS!$M:$M</definedName>
    <definedName name="______________________gol3" localSheetId="3">[1]DATOS!$M:$M</definedName>
    <definedName name="______________________gol3" localSheetId="4">[1]DATOS!$M:$M</definedName>
    <definedName name="______________________gol3">[1]DATOS!$M$1:$M$65536</definedName>
    <definedName name="______________________pes1" localSheetId="5">[1]DATOS!$G:$G</definedName>
    <definedName name="______________________pes1" localSheetId="1">[2]DATOS!$G$1:$G$65536</definedName>
    <definedName name="______________________pes1" localSheetId="6">[1]DATOS!$G:$G</definedName>
    <definedName name="______________________pes1" localSheetId="3">[1]DATOS!$G:$G</definedName>
    <definedName name="______________________pes1" localSheetId="4">[1]DATOS!$G:$G</definedName>
    <definedName name="______________________pes1">[1]DATOS!$G$1:$G$65536</definedName>
    <definedName name="______________________pes10" localSheetId="5">[1]DATOS!$V:$V</definedName>
    <definedName name="______________________pes10" localSheetId="1">[2]DATOS!$V$1:$V$65536</definedName>
    <definedName name="______________________pes10" localSheetId="6">[1]DATOS!$V:$V</definedName>
    <definedName name="______________________pes10" localSheetId="3">[1]DATOS!$V:$V</definedName>
    <definedName name="______________________pes10" localSheetId="4">[1]DATOS!$V:$V</definedName>
    <definedName name="______________________pes10">[1]DATOS!$V$1:$V$65536</definedName>
    <definedName name="______________________pes2" localSheetId="5">[1]DATOS!$H:$H</definedName>
    <definedName name="______________________pes2" localSheetId="1">[2]DATOS!$H$1:$H$65536</definedName>
    <definedName name="______________________pes2" localSheetId="6">[1]DATOS!$H:$H</definedName>
    <definedName name="______________________pes2" localSheetId="3">[1]DATOS!$H:$H</definedName>
    <definedName name="______________________pes2" localSheetId="4">[1]DATOS!$H:$H</definedName>
    <definedName name="______________________pes2">[1]DATOS!$H$1:$H$65536</definedName>
    <definedName name="______________________pes3" localSheetId="5">[1]DATOS!$K:$K</definedName>
    <definedName name="______________________pes3" localSheetId="1">[2]DATOS!$K$1:$K$65536</definedName>
    <definedName name="______________________pes3" localSheetId="6">[1]DATOS!$K:$K</definedName>
    <definedName name="______________________pes3" localSheetId="3">[1]DATOS!$K:$K</definedName>
    <definedName name="______________________pes3" localSheetId="4">[1]DATOS!$K:$K</definedName>
    <definedName name="______________________pes3">[1]DATOS!$K$1:$K$65536</definedName>
    <definedName name="______________________pes4" localSheetId="5">[1]DATOS!$L:$L</definedName>
    <definedName name="______________________pes4" localSheetId="1">[2]DATOS!$L$1:$L$65536</definedName>
    <definedName name="______________________pes4" localSheetId="6">[1]DATOS!$L:$L</definedName>
    <definedName name="______________________pes4" localSheetId="3">[1]DATOS!$L:$L</definedName>
    <definedName name="______________________pes4" localSheetId="4">[1]DATOS!$L:$L</definedName>
    <definedName name="______________________pes4">[1]DATOS!$L$1:$L$65536</definedName>
    <definedName name="______________________pes5" localSheetId="5">[1]DATOS!$O:$O</definedName>
    <definedName name="______________________pes5" localSheetId="1">[2]DATOS!$O$1:$O$65536</definedName>
    <definedName name="______________________pes5" localSheetId="6">[1]DATOS!$O:$O</definedName>
    <definedName name="______________________pes5" localSheetId="3">[1]DATOS!$O:$O</definedName>
    <definedName name="______________________pes5" localSheetId="4">[1]DATOS!$O:$O</definedName>
    <definedName name="______________________pes5">[1]DATOS!$O$1:$O$65536</definedName>
    <definedName name="______________________pes6" localSheetId="5">[1]DATOS!$P:$P</definedName>
    <definedName name="______________________pes6" localSheetId="1">[2]DATOS!$P$1:$P$65536</definedName>
    <definedName name="______________________pes6" localSheetId="6">[1]DATOS!$P:$P</definedName>
    <definedName name="______________________pes6" localSheetId="3">[1]DATOS!$P:$P</definedName>
    <definedName name="______________________pes6" localSheetId="4">[1]DATOS!$P:$P</definedName>
    <definedName name="______________________pes6">[1]DATOS!$P$1:$P$65536</definedName>
    <definedName name="______________________pes7" localSheetId="5">[1]DATOS!$R:$R</definedName>
    <definedName name="______________________pes7" localSheetId="1">[2]DATOS!$R$1:$R$65536</definedName>
    <definedName name="______________________pes7" localSheetId="6">[1]DATOS!$R:$R</definedName>
    <definedName name="______________________pes7" localSheetId="3">[1]DATOS!$R:$R</definedName>
    <definedName name="______________________pes7" localSheetId="4">[1]DATOS!$R:$R</definedName>
    <definedName name="______________________pes7">[1]DATOS!$R$1:$R$65536</definedName>
    <definedName name="______________________pes8" localSheetId="5">[1]DATOS!$S:$S</definedName>
    <definedName name="______________________pes8" localSheetId="1">[2]DATOS!$S$1:$S$65536</definedName>
    <definedName name="______________________pes8" localSheetId="6">[1]DATOS!$S:$S</definedName>
    <definedName name="______________________pes8" localSheetId="3">[1]DATOS!$S:$S</definedName>
    <definedName name="______________________pes8" localSheetId="4">[1]DATOS!$S:$S</definedName>
    <definedName name="______________________pes8">[1]DATOS!$S$1:$S$65536</definedName>
    <definedName name="______________________pes9" localSheetId="5">[1]DATOS!$U:$U</definedName>
    <definedName name="______________________pes9" localSheetId="1">[2]DATOS!$U$1:$U$65536</definedName>
    <definedName name="______________________pes9" localSheetId="6">[1]DATOS!$U:$U</definedName>
    <definedName name="______________________pes9" localSheetId="3">[1]DATOS!$U:$U</definedName>
    <definedName name="______________________pes9" localSheetId="4">[1]DATOS!$U:$U</definedName>
    <definedName name="______________________pes9">[1]DATOS!$U$1:$U$65536</definedName>
    <definedName name="_____________________gol2" localSheetId="5">[1]DATOS!$I:$I</definedName>
    <definedName name="_____________________gol2" localSheetId="1">[2]DATOS!$I$1:$I$65536</definedName>
    <definedName name="_____________________gol2" localSheetId="6">[1]DATOS!$I:$I</definedName>
    <definedName name="_____________________gol2" localSheetId="3">[1]DATOS!$I:$I</definedName>
    <definedName name="_____________________gol2" localSheetId="4">[1]DATOS!$I:$I</definedName>
    <definedName name="_____________________gol2">[1]DATOS!$I$1:$I$65536</definedName>
    <definedName name="_____________________gol3" localSheetId="5">[1]DATOS!$M:$M</definedName>
    <definedName name="_____________________gol3" localSheetId="1">[2]DATOS!$M$1:$M$65536</definedName>
    <definedName name="_____________________gol3" localSheetId="6">[1]DATOS!$M:$M</definedName>
    <definedName name="_____________________gol3" localSheetId="3">[1]DATOS!$M:$M</definedName>
    <definedName name="_____________________gol3" localSheetId="4">[1]DATOS!$M:$M</definedName>
    <definedName name="_____________________gol3">[1]DATOS!$M$1:$M$65536</definedName>
    <definedName name="_____________________pes1" localSheetId="5">[1]DATOS!$G:$G</definedName>
    <definedName name="_____________________pes1" localSheetId="1">[2]DATOS!$G$1:$G$65536</definedName>
    <definedName name="_____________________pes1" localSheetId="6">[1]DATOS!$G:$G</definedName>
    <definedName name="_____________________pes1" localSheetId="3">[1]DATOS!$G:$G</definedName>
    <definedName name="_____________________pes1" localSheetId="4">[1]DATOS!$G:$G</definedName>
    <definedName name="_____________________pes1">[1]DATOS!$G$1:$G$65536</definedName>
    <definedName name="_____________________pes10" localSheetId="5">[1]DATOS!$V:$V</definedName>
    <definedName name="_____________________pes10" localSheetId="1">[2]DATOS!$V$1:$V$65536</definedName>
    <definedName name="_____________________pes10" localSheetId="6">[1]DATOS!$V:$V</definedName>
    <definedName name="_____________________pes10" localSheetId="3">[1]DATOS!$V:$V</definedName>
    <definedName name="_____________________pes10" localSheetId="4">[1]DATOS!$V:$V</definedName>
    <definedName name="_____________________pes10">[1]DATOS!$V$1:$V$65536</definedName>
    <definedName name="_____________________pes2" localSheetId="5">[1]DATOS!$H:$H</definedName>
    <definedName name="_____________________pes2" localSheetId="1">[2]DATOS!$H$1:$H$65536</definedName>
    <definedName name="_____________________pes2" localSheetId="6">[1]DATOS!$H:$H</definedName>
    <definedName name="_____________________pes2" localSheetId="3">[1]DATOS!$H:$H</definedName>
    <definedName name="_____________________pes2" localSheetId="4">[1]DATOS!$H:$H</definedName>
    <definedName name="_____________________pes2">[1]DATOS!$H$1:$H$65536</definedName>
    <definedName name="_____________________pes3" localSheetId="5">[1]DATOS!$K:$K</definedName>
    <definedName name="_____________________pes3" localSheetId="1">[2]DATOS!$K$1:$K$65536</definedName>
    <definedName name="_____________________pes3" localSheetId="6">[1]DATOS!$K:$K</definedName>
    <definedName name="_____________________pes3" localSheetId="3">[1]DATOS!$K:$K</definedName>
    <definedName name="_____________________pes3" localSheetId="4">[1]DATOS!$K:$K</definedName>
    <definedName name="_____________________pes3">[1]DATOS!$K$1:$K$65536</definedName>
    <definedName name="_____________________pes4" localSheetId="5">[1]DATOS!$L:$L</definedName>
    <definedName name="_____________________pes4" localSheetId="1">[2]DATOS!$L$1:$L$65536</definedName>
    <definedName name="_____________________pes4" localSheetId="6">[1]DATOS!$L:$L</definedName>
    <definedName name="_____________________pes4" localSheetId="3">[1]DATOS!$L:$L</definedName>
    <definedName name="_____________________pes4" localSheetId="4">[1]DATOS!$L:$L</definedName>
    <definedName name="_____________________pes4">[1]DATOS!$L$1:$L$65536</definedName>
    <definedName name="_____________________pes5" localSheetId="5">[1]DATOS!$O:$O</definedName>
    <definedName name="_____________________pes5" localSheetId="1">[2]DATOS!$O$1:$O$65536</definedName>
    <definedName name="_____________________pes5" localSheetId="6">[1]DATOS!$O:$O</definedName>
    <definedName name="_____________________pes5" localSheetId="3">[1]DATOS!$O:$O</definedName>
    <definedName name="_____________________pes5" localSheetId="4">[1]DATOS!$O:$O</definedName>
    <definedName name="_____________________pes5">[1]DATOS!$O$1:$O$65536</definedName>
    <definedName name="_____________________pes6" localSheetId="5">[1]DATOS!$P:$P</definedName>
    <definedName name="_____________________pes6" localSheetId="1">[2]DATOS!$P$1:$P$65536</definedName>
    <definedName name="_____________________pes6" localSheetId="6">[1]DATOS!$P:$P</definedName>
    <definedName name="_____________________pes6" localSheetId="3">[1]DATOS!$P:$P</definedName>
    <definedName name="_____________________pes6" localSheetId="4">[1]DATOS!$P:$P</definedName>
    <definedName name="_____________________pes6">[1]DATOS!$P$1:$P$65536</definedName>
    <definedName name="_____________________pes7" localSheetId="5">[1]DATOS!$R:$R</definedName>
    <definedName name="_____________________pes7" localSheetId="1">[2]DATOS!$R$1:$R$65536</definedName>
    <definedName name="_____________________pes7" localSheetId="6">[1]DATOS!$R:$R</definedName>
    <definedName name="_____________________pes7" localSheetId="3">[1]DATOS!$R:$R</definedName>
    <definedName name="_____________________pes7" localSheetId="4">[1]DATOS!$R:$R</definedName>
    <definedName name="_____________________pes7">[1]DATOS!$R$1:$R$65536</definedName>
    <definedName name="_____________________pes8" localSheetId="5">[1]DATOS!$S:$S</definedName>
    <definedName name="_____________________pes8" localSheetId="1">[2]DATOS!$S$1:$S$65536</definedName>
    <definedName name="_____________________pes8" localSheetId="6">[1]DATOS!$S:$S</definedName>
    <definedName name="_____________________pes8" localSheetId="3">[1]DATOS!$S:$S</definedName>
    <definedName name="_____________________pes8" localSheetId="4">[1]DATOS!$S:$S</definedName>
    <definedName name="_____________________pes8">[1]DATOS!$S$1:$S$65536</definedName>
    <definedName name="_____________________pes9" localSheetId="5">[1]DATOS!$U:$U</definedName>
    <definedName name="_____________________pes9" localSheetId="1">[2]DATOS!$U$1:$U$65536</definedName>
    <definedName name="_____________________pes9" localSheetId="6">[1]DATOS!$U:$U</definedName>
    <definedName name="_____________________pes9" localSheetId="3">[1]DATOS!$U:$U</definedName>
    <definedName name="_____________________pes9" localSheetId="4">[1]DATOS!$U:$U</definedName>
    <definedName name="_____________________pes9">[1]DATOS!$U$1:$U$65536</definedName>
    <definedName name="____________________gol2" localSheetId="5">[1]DATOS!$I:$I</definedName>
    <definedName name="____________________gol2" localSheetId="1">[2]DATOS!$I$1:$I$65536</definedName>
    <definedName name="____________________gol2" localSheetId="6">[1]DATOS!$I:$I</definedName>
    <definedName name="____________________gol2" localSheetId="3">[1]DATOS!$I:$I</definedName>
    <definedName name="____________________gol2" localSheetId="4">[1]DATOS!$I:$I</definedName>
    <definedName name="____________________gol2">[1]DATOS!$I$1:$I$65536</definedName>
    <definedName name="____________________gol3" localSheetId="5">[1]DATOS!$M:$M</definedName>
    <definedName name="____________________gol3" localSheetId="1">[2]DATOS!$M$1:$M$65536</definedName>
    <definedName name="____________________gol3" localSheetId="6">[1]DATOS!$M:$M</definedName>
    <definedName name="____________________gol3" localSheetId="3">[1]DATOS!$M:$M</definedName>
    <definedName name="____________________gol3" localSheetId="4">[1]DATOS!$M:$M</definedName>
    <definedName name="____________________gol3">[1]DATOS!$M$1:$M$65536</definedName>
    <definedName name="____________________pes1" localSheetId="5">[1]DATOS!$G:$G</definedName>
    <definedName name="____________________pes1" localSheetId="1">[2]DATOS!$G$1:$G$65536</definedName>
    <definedName name="____________________pes1" localSheetId="6">[1]DATOS!$G:$G</definedName>
    <definedName name="____________________pes1" localSheetId="3">[1]DATOS!$G:$G</definedName>
    <definedName name="____________________pes1" localSheetId="4">[1]DATOS!$G:$G</definedName>
    <definedName name="____________________pes1">[1]DATOS!$G$1:$G$65536</definedName>
    <definedName name="____________________pes10" localSheetId="5">[1]DATOS!$V:$V</definedName>
    <definedName name="____________________pes10" localSheetId="1">[2]DATOS!$V$1:$V$65536</definedName>
    <definedName name="____________________pes10" localSheetId="6">[1]DATOS!$V:$V</definedName>
    <definedName name="____________________pes10" localSheetId="3">[1]DATOS!$V:$V</definedName>
    <definedName name="____________________pes10" localSheetId="4">[1]DATOS!$V:$V</definedName>
    <definedName name="____________________pes10">[1]DATOS!$V$1:$V$65536</definedName>
    <definedName name="____________________pes2" localSheetId="5">[1]DATOS!$H:$H</definedName>
    <definedName name="____________________pes2" localSheetId="1">[2]DATOS!$H$1:$H$65536</definedName>
    <definedName name="____________________pes2" localSheetId="6">[1]DATOS!$H:$H</definedName>
    <definedName name="____________________pes2" localSheetId="3">[1]DATOS!$H:$H</definedName>
    <definedName name="____________________pes2" localSheetId="4">[1]DATOS!$H:$H</definedName>
    <definedName name="____________________pes2">[1]DATOS!$H$1:$H$65536</definedName>
    <definedName name="____________________pes3" localSheetId="5">[1]DATOS!$K:$K</definedName>
    <definedName name="____________________pes3" localSheetId="1">[2]DATOS!$K$1:$K$65536</definedName>
    <definedName name="____________________pes3" localSheetId="6">[1]DATOS!$K:$K</definedName>
    <definedName name="____________________pes3" localSheetId="3">[1]DATOS!$K:$K</definedName>
    <definedName name="____________________pes3" localSheetId="4">[1]DATOS!$K:$K</definedName>
    <definedName name="____________________pes3">[1]DATOS!$K$1:$K$65536</definedName>
    <definedName name="____________________pes4" localSheetId="5">[1]DATOS!$L:$L</definedName>
    <definedName name="____________________pes4" localSheetId="1">[2]DATOS!$L$1:$L$65536</definedName>
    <definedName name="____________________pes4" localSheetId="6">[1]DATOS!$L:$L</definedName>
    <definedName name="____________________pes4" localSheetId="3">[1]DATOS!$L:$L</definedName>
    <definedName name="____________________pes4" localSheetId="4">[1]DATOS!$L:$L</definedName>
    <definedName name="____________________pes4">[1]DATOS!$L$1:$L$65536</definedName>
    <definedName name="____________________pes5" localSheetId="5">[1]DATOS!$O:$O</definedName>
    <definedName name="____________________pes5" localSheetId="1">[2]DATOS!$O$1:$O$65536</definedName>
    <definedName name="____________________pes5" localSheetId="6">[1]DATOS!$O:$O</definedName>
    <definedName name="____________________pes5" localSheetId="3">[1]DATOS!$O:$O</definedName>
    <definedName name="____________________pes5" localSheetId="4">[1]DATOS!$O:$O</definedName>
    <definedName name="____________________pes5">[1]DATOS!$O$1:$O$65536</definedName>
    <definedName name="____________________pes6" localSheetId="5">[1]DATOS!$P:$P</definedName>
    <definedName name="____________________pes6" localSheetId="1">[2]DATOS!$P$1:$P$65536</definedName>
    <definedName name="____________________pes6" localSheetId="6">[1]DATOS!$P:$P</definedName>
    <definedName name="____________________pes6" localSheetId="3">[1]DATOS!$P:$P</definedName>
    <definedName name="____________________pes6" localSheetId="4">[1]DATOS!$P:$P</definedName>
    <definedName name="____________________pes6">[1]DATOS!$P$1:$P$65536</definedName>
    <definedName name="____________________pes7" localSheetId="5">[1]DATOS!$R:$R</definedName>
    <definedName name="____________________pes7" localSheetId="1">[2]DATOS!$R$1:$R$65536</definedName>
    <definedName name="____________________pes7" localSheetId="6">[1]DATOS!$R:$R</definedName>
    <definedName name="____________________pes7" localSheetId="3">[1]DATOS!$R:$R</definedName>
    <definedName name="____________________pes7" localSheetId="4">[1]DATOS!$R:$R</definedName>
    <definedName name="____________________pes7">[1]DATOS!$R$1:$R$65536</definedName>
    <definedName name="____________________pes8" localSheetId="5">[1]DATOS!$S:$S</definedName>
    <definedName name="____________________pes8" localSheetId="1">[2]DATOS!$S$1:$S$65536</definedName>
    <definedName name="____________________pes8" localSheetId="6">[1]DATOS!$S:$S</definedName>
    <definedName name="____________________pes8" localSheetId="3">[1]DATOS!$S:$S</definedName>
    <definedName name="____________________pes8" localSheetId="4">[1]DATOS!$S:$S</definedName>
    <definedName name="____________________pes8">[1]DATOS!$S$1:$S$65536</definedName>
    <definedName name="____________________pes9" localSheetId="5">[1]DATOS!$U:$U</definedName>
    <definedName name="____________________pes9" localSheetId="1">[2]DATOS!$U$1:$U$65536</definedName>
    <definedName name="____________________pes9" localSheetId="6">[1]DATOS!$U:$U</definedName>
    <definedName name="____________________pes9" localSheetId="3">[1]DATOS!$U:$U</definedName>
    <definedName name="____________________pes9" localSheetId="4">[1]DATOS!$U:$U</definedName>
    <definedName name="____________________pes9">[1]DATOS!$U$1:$U$65536</definedName>
    <definedName name="___________________gol2" localSheetId="5">[1]DATOS!$I:$I</definedName>
    <definedName name="___________________gol2" localSheetId="1">[2]DATOS!$I$1:$I$65536</definedName>
    <definedName name="___________________gol2" localSheetId="6">[1]DATOS!$I:$I</definedName>
    <definedName name="___________________gol2" localSheetId="3">[1]DATOS!$I:$I</definedName>
    <definedName name="___________________gol2" localSheetId="4">[1]DATOS!$I:$I</definedName>
    <definedName name="___________________gol2">[1]DATOS!$I$1:$I$65536</definedName>
    <definedName name="___________________gol3" localSheetId="5">[1]DATOS!$M:$M</definedName>
    <definedName name="___________________gol3" localSheetId="1">[2]DATOS!$M$1:$M$65536</definedName>
    <definedName name="___________________gol3" localSheetId="6">[1]DATOS!$M:$M</definedName>
    <definedName name="___________________gol3" localSheetId="3">[1]DATOS!$M:$M</definedName>
    <definedName name="___________________gol3" localSheetId="4">[1]DATOS!$M:$M</definedName>
    <definedName name="___________________gol3">[1]DATOS!$M$1:$M$65536</definedName>
    <definedName name="___________________pes1" localSheetId="5">[1]DATOS!$G:$G</definedName>
    <definedName name="___________________pes1" localSheetId="1">[2]DATOS!$G$1:$G$65536</definedName>
    <definedName name="___________________pes1" localSheetId="6">[1]DATOS!$G:$G</definedName>
    <definedName name="___________________pes1" localSheetId="3">[1]DATOS!$G:$G</definedName>
    <definedName name="___________________pes1" localSheetId="4">[1]DATOS!$G:$G</definedName>
    <definedName name="___________________pes1">[1]DATOS!$G$1:$G$65536</definedName>
    <definedName name="___________________pes10" localSheetId="5">[1]DATOS!$V:$V</definedName>
    <definedName name="___________________pes10" localSheetId="1">[2]DATOS!$V$1:$V$65536</definedName>
    <definedName name="___________________pes10" localSheetId="6">[1]DATOS!$V:$V</definedName>
    <definedName name="___________________pes10" localSheetId="3">[1]DATOS!$V:$V</definedName>
    <definedName name="___________________pes10" localSheetId="4">[1]DATOS!$V:$V</definedName>
    <definedName name="___________________pes10">[1]DATOS!$V$1:$V$65536</definedName>
    <definedName name="___________________pes2" localSheetId="5">[1]DATOS!$H:$H</definedName>
    <definedName name="___________________pes2" localSheetId="1">[2]DATOS!$H$1:$H$65536</definedName>
    <definedName name="___________________pes2" localSheetId="6">[1]DATOS!$H:$H</definedName>
    <definedName name="___________________pes2" localSheetId="3">[1]DATOS!$H:$H</definedName>
    <definedName name="___________________pes2" localSheetId="4">[1]DATOS!$H:$H</definedName>
    <definedName name="___________________pes2">[1]DATOS!$H$1:$H$65536</definedName>
    <definedName name="___________________pes3" localSheetId="5">[1]DATOS!$K:$K</definedName>
    <definedName name="___________________pes3" localSheetId="1">[2]DATOS!$K$1:$K$65536</definedName>
    <definedName name="___________________pes3" localSheetId="6">[1]DATOS!$K:$K</definedName>
    <definedName name="___________________pes3" localSheetId="3">[1]DATOS!$K:$K</definedName>
    <definedName name="___________________pes3" localSheetId="4">[1]DATOS!$K:$K</definedName>
    <definedName name="___________________pes3">[1]DATOS!$K$1:$K$65536</definedName>
    <definedName name="___________________pes4" localSheetId="5">[1]DATOS!$L:$L</definedName>
    <definedName name="___________________pes4" localSheetId="1">[2]DATOS!$L$1:$L$65536</definedName>
    <definedName name="___________________pes4" localSheetId="6">[1]DATOS!$L:$L</definedName>
    <definedName name="___________________pes4" localSheetId="3">[1]DATOS!$L:$L</definedName>
    <definedName name="___________________pes4" localSheetId="4">[1]DATOS!$L:$L</definedName>
    <definedName name="___________________pes4">[1]DATOS!$L$1:$L$65536</definedName>
    <definedName name="___________________pes5" localSheetId="5">[1]DATOS!$O:$O</definedName>
    <definedName name="___________________pes5" localSheetId="1">[2]DATOS!$O$1:$O$65536</definedName>
    <definedName name="___________________pes5" localSheetId="6">[1]DATOS!$O:$O</definedName>
    <definedName name="___________________pes5" localSheetId="3">[1]DATOS!$O:$O</definedName>
    <definedName name="___________________pes5" localSheetId="4">[1]DATOS!$O:$O</definedName>
    <definedName name="___________________pes5">[1]DATOS!$O$1:$O$65536</definedName>
    <definedName name="___________________pes6" localSheetId="5">[1]DATOS!$P:$P</definedName>
    <definedName name="___________________pes6" localSheetId="1">[2]DATOS!$P$1:$P$65536</definedName>
    <definedName name="___________________pes6" localSheetId="6">[1]DATOS!$P:$P</definedName>
    <definedName name="___________________pes6" localSheetId="3">[1]DATOS!$P:$P</definedName>
    <definedName name="___________________pes6" localSheetId="4">[1]DATOS!$P:$P</definedName>
    <definedName name="___________________pes6">[1]DATOS!$P$1:$P$65536</definedName>
    <definedName name="___________________pes7" localSheetId="5">[1]DATOS!$R:$R</definedName>
    <definedName name="___________________pes7" localSheetId="1">[2]DATOS!$R$1:$R$65536</definedName>
    <definedName name="___________________pes7" localSheetId="6">[1]DATOS!$R:$R</definedName>
    <definedName name="___________________pes7" localSheetId="3">[1]DATOS!$R:$R</definedName>
    <definedName name="___________________pes7" localSheetId="4">[1]DATOS!$R:$R</definedName>
    <definedName name="___________________pes7">[1]DATOS!$R$1:$R$65536</definedName>
    <definedName name="___________________pes8" localSheetId="5">[1]DATOS!$S:$S</definedName>
    <definedName name="___________________pes8" localSheetId="1">[2]DATOS!$S$1:$S$65536</definedName>
    <definedName name="___________________pes8" localSheetId="6">[1]DATOS!$S:$S</definedName>
    <definedName name="___________________pes8" localSheetId="3">[1]DATOS!$S:$S</definedName>
    <definedName name="___________________pes8" localSheetId="4">[1]DATOS!$S:$S</definedName>
    <definedName name="___________________pes8">[1]DATOS!$S$1:$S$65536</definedName>
    <definedName name="___________________pes9" localSheetId="5">[1]DATOS!$U:$U</definedName>
    <definedName name="___________________pes9" localSheetId="1">[2]DATOS!$U$1:$U$65536</definedName>
    <definedName name="___________________pes9" localSheetId="6">[1]DATOS!$U:$U</definedName>
    <definedName name="___________________pes9" localSheetId="3">[1]DATOS!$U:$U</definedName>
    <definedName name="___________________pes9" localSheetId="4">[1]DATOS!$U:$U</definedName>
    <definedName name="___________________pes9">[1]DATOS!$U$1:$U$65536</definedName>
    <definedName name="__________________gol2" localSheetId="1">[2]DATOS!$I$1:$I$65536</definedName>
    <definedName name="__________________gol2">[1]DATOS!$I$1:$I$65536</definedName>
    <definedName name="__________________gol3" localSheetId="1">[2]DATOS!$M$1:$M$65536</definedName>
    <definedName name="__________________gol3">[1]DATOS!$M$1:$M$65536</definedName>
    <definedName name="__________________pes1" localSheetId="1">[2]DATOS!$G$1:$G$65536</definedName>
    <definedName name="__________________pes1">[1]DATOS!$G$1:$G$65536</definedName>
    <definedName name="__________________pes10" localSheetId="1">[2]DATOS!$V$1:$V$65536</definedName>
    <definedName name="__________________pes10">[1]DATOS!$V$1:$V$65536</definedName>
    <definedName name="__________________pes2" localSheetId="1">[2]DATOS!$H$1:$H$65536</definedName>
    <definedName name="__________________pes2">[1]DATOS!$H$1:$H$65536</definedName>
    <definedName name="__________________pes3" localSheetId="1">[2]DATOS!$K$1:$K$65536</definedName>
    <definedName name="__________________pes3">[1]DATOS!$K$1:$K$65536</definedName>
    <definedName name="__________________pes4" localSheetId="1">[2]DATOS!$L$1:$L$65536</definedName>
    <definedName name="__________________pes4">[1]DATOS!$L$1:$L$65536</definedName>
    <definedName name="__________________pes5" localSheetId="1">[2]DATOS!$O$1:$O$65536</definedName>
    <definedName name="__________________pes5">[1]DATOS!$O$1:$O$65536</definedName>
    <definedName name="__________________pes6" localSheetId="1">[2]DATOS!$P$1:$P$65536</definedName>
    <definedName name="__________________pes6">[1]DATOS!$P$1:$P$65536</definedName>
    <definedName name="__________________pes7" localSheetId="1">[2]DATOS!$R$1:$R$65536</definedName>
    <definedName name="__________________pes7">[1]DATOS!$R$1:$R$65536</definedName>
    <definedName name="__________________pes8" localSheetId="1">[2]DATOS!$S$1:$S$65536</definedName>
    <definedName name="__________________pes8">[1]DATOS!$S$1:$S$65536</definedName>
    <definedName name="__________________pes9" localSheetId="1">[2]DATOS!$U$1:$U$65536</definedName>
    <definedName name="__________________pes9">[1]DATOS!$U$1:$U$65536</definedName>
    <definedName name="_________________gol2" localSheetId="1">[2]DATOS!$I$1:$I$65536</definedName>
    <definedName name="_________________gol2">[1]DATOS!$I$1:$I$65536</definedName>
    <definedName name="_________________gol3" localSheetId="1">[2]DATOS!$M$1:$M$65536</definedName>
    <definedName name="_________________gol3">[1]DATOS!$M$1:$M$65536</definedName>
    <definedName name="_________________pes1" localSheetId="1">[2]DATOS!$G$1:$G$65536</definedName>
    <definedName name="_________________pes1">[1]DATOS!$G$1:$G$65536</definedName>
    <definedName name="_________________pes10" localSheetId="1">[2]DATOS!$V$1:$V$65536</definedName>
    <definedName name="_________________pes10">[1]DATOS!$V$1:$V$65536</definedName>
    <definedName name="_________________pes2" localSheetId="1">[2]DATOS!$H$1:$H$65536</definedName>
    <definedName name="_________________pes2">[1]DATOS!$H$1:$H$65536</definedName>
    <definedName name="_________________pes3" localSheetId="1">[2]DATOS!$K$1:$K$65536</definedName>
    <definedName name="_________________pes3">[1]DATOS!$K$1:$K$65536</definedName>
    <definedName name="_________________pes4" localSheetId="1">[2]DATOS!$L$1:$L$65536</definedName>
    <definedName name="_________________pes4">[1]DATOS!$L$1:$L$65536</definedName>
    <definedName name="_________________pes5" localSheetId="1">[2]DATOS!$O$1:$O$65536</definedName>
    <definedName name="_________________pes5">[1]DATOS!$O$1:$O$65536</definedName>
    <definedName name="_________________pes6" localSheetId="1">[2]DATOS!$P$1:$P$65536</definedName>
    <definedName name="_________________pes6">[1]DATOS!$P$1:$P$65536</definedName>
    <definedName name="_________________pes7" localSheetId="1">[2]DATOS!$R$1:$R$65536</definedName>
    <definedName name="_________________pes7">[1]DATOS!$R$1:$R$65536</definedName>
    <definedName name="_________________pes8" localSheetId="1">[2]DATOS!$S$1:$S$65536</definedName>
    <definedName name="_________________pes8">[1]DATOS!$S$1:$S$65536</definedName>
    <definedName name="_________________pes9" localSheetId="1">[2]DATOS!$U$1:$U$65536</definedName>
    <definedName name="_________________pes9">[1]DATOS!$U$1:$U$65536</definedName>
    <definedName name="________________gol2" localSheetId="1">[2]DATOS!$I$1:$I$65536</definedName>
    <definedName name="________________gol2">[1]DATOS!$I$1:$I$65536</definedName>
    <definedName name="________________gol3" localSheetId="1">[2]DATOS!$M$1:$M$65536</definedName>
    <definedName name="________________gol3">[1]DATOS!$M$1:$M$65536</definedName>
    <definedName name="________________pes1" localSheetId="1">[2]DATOS!$G$1:$G$65536</definedName>
    <definedName name="________________pes1">[1]DATOS!$G$1:$G$65536</definedName>
    <definedName name="________________pes10" localSheetId="1">[2]DATOS!$V$1:$V$65536</definedName>
    <definedName name="________________pes10">[1]DATOS!$V$1:$V$65536</definedName>
    <definedName name="________________pes2" localSheetId="1">[2]DATOS!$H$1:$H$65536</definedName>
    <definedName name="________________pes2">[1]DATOS!$H$1:$H$65536</definedName>
    <definedName name="________________pes3" localSheetId="1">[2]DATOS!$K$1:$K$65536</definedName>
    <definedName name="________________pes3">[1]DATOS!$K$1:$K$65536</definedName>
    <definedName name="________________pes4" localSheetId="1">[2]DATOS!$L$1:$L$65536</definedName>
    <definedName name="________________pes4">[1]DATOS!$L$1:$L$65536</definedName>
    <definedName name="________________pes5" localSheetId="1">[2]DATOS!$O$1:$O$65536</definedName>
    <definedName name="________________pes5">[1]DATOS!$O$1:$O$65536</definedName>
    <definedName name="________________pes6" localSheetId="1">[2]DATOS!$P$1:$P$65536</definedName>
    <definedName name="________________pes6">[1]DATOS!$P$1:$P$65536</definedName>
    <definedName name="________________pes7" localSheetId="1">[2]DATOS!$R$1:$R$65536</definedName>
    <definedName name="________________pes7">[1]DATOS!$R$1:$R$65536</definedName>
    <definedName name="________________pes8" localSheetId="1">[2]DATOS!$S$1:$S$65536</definedName>
    <definedName name="________________pes8">[1]DATOS!$S$1:$S$65536</definedName>
    <definedName name="________________pes9" localSheetId="1">[2]DATOS!$U$1:$U$65536</definedName>
    <definedName name="________________pes9">[1]DATOS!$U$1:$U$65536</definedName>
    <definedName name="_______________gol2" localSheetId="1">[2]DATOS!$I$1:$I$65536</definedName>
    <definedName name="_______________gol2">[1]DATOS!$I$1:$I$65536</definedName>
    <definedName name="_______________gol3" localSheetId="1">[2]DATOS!$M$1:$M$65536</definedName>
    <definedName name="_______________gol3">[1]DATOS!$M$1:$M$65536</definedName>
    <definedName name="_______________pes1" localSheetId="1">[2]DATOS!$G$1:$G$65536</definedName>
    <definedName name="_______________pes1">[1]DATOS!$G$1:$G$65536</definedName>
    <definedName name="_______________pes10" localSheetId="1">[2]DATOS!$V$1:$V$65536</definedName>
    <definedName name="_______________pes10">[1]DATOS!$V$1:$V$65536</definedName>
    <definedName name="_______________pes2" localSheetId="1">[2]DATOS!$H$1:$H$65536</definedName>
    <definedName name="_______________pes2">[1]DATOS!$H$1:$H$65536</definedName>
    <definedName name="_______________pes3" localSheetId="1">[2]DATOS!$K$1:$K$65536</definedName>
    <definedName name="_______________pes3">[1]DATOS!$K$1:$K$65536</definedName>
    <definedName name="_______________pes4" localSheetId="1">[2]DATOS!$L$1:$L$65536</definedName>
    <definedName name="_______________pes4">[1]DATOS!$L$1:$L$65536</definedName>
    <definedName name="_______________pes5" localSheetId="1">[2]DATOS!$O$1:$O$65536</definedName>
    <definedName name="_______________pes5">[1]DATOS!$O$1:$O$65536</definedName>
    <definedName name="_______________pes6" localSheetId="1">[2]DATOS!$P$1:$P$65536</definedName>
    <definedName name="_______________pes6">[1]DATOS!$P$1:$P$65536</definedName>
    <definedName name="_______________pes7" localSheetId="1">[2]DATOS!$R$1:$R$65536</definedName>
    <definedName name="_______________pes7">[1]DATOS!$R$1:$R$65536</definedName>
    <definedName name="_______________pes8" localSheetId="1">[2]DATOS!$S$1:$S$65536</definedName>
    <definedName name="_______________pes8">[1]DATOS!$S$1:$S$65536</definedName>
    <definedName name="_______________pes9" localSheetId="1">[2]DATOS!$U$1:$U$65536</definedName>
    <definedName name="_______________pes9">[1]DATOS!$U$1:$U$65536</definedName>
    <definedName name="______________gol2" localSheetId="1">[2]DATOS!$I$1:$I$65536</definedName>
    <definedName name="______________gol2">[1]DATOS!$I$1:$I$65536</definedName>
    <definedName name="______________gol3" localSheetId="1">[2]DATOS!$M$1:$M$65536</definedName>
    <definedName name="______________gol3">[1]DATOS!$M$1:$M$65536</definedName>
    <definedName name="______________pes1" localSheetId="1">[2]DATOS!$G$1:$G$65536</definedName>
    <definedName name="______________pes1">[1]DATOS!$G$1:$G$65536</definedName>
    <definedName name="______________pes10" localSheetId="1">[2]DATOS!$V$1:$V$65536</definedName>
    <definedName name="______________pes10">[1]DATOS!$V$1:$V$65536</definedName>
    <definedName name="______________pes2" localSheetId="1">[2]DATOS!$H$1:$H$65536</definedName>
    <definedName name="______________pes2">[1]DATOS!$H$1:$H$65536</definedName>
    <definedName name="______________pes3" localSheetId="1">[2]DATOS!$K$1:$K$65536</definedName>
    <definedName name="______________pes3">[1]DATOS!$K$1:$K$65536</definedName>
    <definedName name="______________pes4" localSheetId="1">[2]DATOS!$L$1:$L$65536</definedName>
    <definedName name="______________pes4">[1]DATOS!$L$1:$L$65536</definedName>
    <definedName name="______________pes5" localSheetId="1">[2]DATOS!$O$1:$O$65536</definedName>
    <definedName name="______________pes5">[1]DATOS!$O$1:$O$65536</definedName>
    <definedName name="______________pes6" localSheetId="1">[2]DATOS!$P$1:$P$65536</definedName>
    <definedName name="______________pes6">[1]DATOS!$P$1:$P$65536</definedName>
    <definedName name="______________pes7" localSheetId="1">[2]DATOS!$R$1:$R$65536</definedName>
    <definedName name="______________pes7">[1]DATOS!$R$1:$R$65536</definedName>
    <definedName name="______________pes8" localSheetId="1">[2]DATOS!$S$1:$S$65536</definedName>
    <definedName name="______________pes8">[1]DATOS!$S$1:$S$65536</definedName>
    <definedName name="______________pes9" localSheetId="1">[2]DATOS!$U$1:$U$65536</definedName>
    <definedName name="______________pes9">[1]DATOS!$U$1:$U$65536</definedName>
    <definedName name="_____________gol2" localSheetId="1">[2]DATOS!$I$1:$I$65536</definedName>
    <definedName name="_____________gol2">[1]DATOS!$I$1:$I$65536</definedName>
    <definedName name="_____________gol3" localSheetId="1">[2]DATOS!$M$1:$M$65536</definedName>
    <definedName name="_____________gol3">[1]DATOS!$M$1:$M$65536</definedName>
    <definedName name="_____________K1">#REF!</definedName>
    <definedName name="_____________L1">#REF!</definedName>
    <definedName name="_____________L2">#REF!</definedName>
    <definedName name="_____________pes1" localSheetId="1">[2]DATOS!$G$1:$G$65536</definedName>
    <definedName name="_____________pes1">[1]DATOS!$G$1:$G$65536</definedName>
    <definedName name="_____________pes10" localSheetId="1">[2]DATOS!$V$1:$V$65536</definedName>
    <definedName name="_____________pes10">[1]DATOS!$V$1:$V$65536</definedName>
    <definedName name="_____________pes2" localSheetId="1">[2]DATOS!$H$1:$H$65536</definedName>
    <definedName name="_____________pes2">[1]DATOS!$H$1:$H$65536</definedName>
    <definedName name="_____________pes3" localSheetId="1">[2]DATOS!$K$1:$K$65536</definedName>
    <definedName name="_____________pes3">[1]DATOS!$K$1:$K$65536</definedName>
    <definedName name="_____________pes4" localSheetId="1">[2]DATOS!$L$1:$L$65536</definedName>
    <definedName name="_____________pes4">[1]DATOS!$L$1:$L$65536</definedName>
    <definedName name="_____________pes5" localSheetId="1">[2]DATOS!$O$1:$O$65536</definedName>
    <definedName name="_____________pes5">[1]DATOS!$O$1:$O$65536</definedName>
    <definedName name="_____________pes6" localSheetId="1">[2]DATOS!$P$1:$P$65536</definedName>
    <definedName name="_____________pes6">[1]DATOS!$P$1:$P$65536</definedName>
    <definedName name="_____________pes7" localSheetId="1">[2]DATOS!$R$1:$R$65536</definedName>
    <definedName name="_____________pes7">[1]DATOS!$R$1:$R$65536</definedName>
    <definedName name="_____________pes8" localSheetId="1">[2]DATOS!$S$1:$S$65536</definedName>
    <definedName name="_____________pes8">[1]DATOS!$S$1:$S$65536</definedName>
    <definedName name="_____________pes9" localSheetId="1">[2]DATOS!$U$1:$U$65536</definedName>
    <definedName name="_____________pes9">[1]DATOS!$U$1:$U$65536</definedName>
    <definedName name="____________gol2" localSheetId="1">[2]DATOS!$I$1:$I$65536</definedName>
    <definedName name="____________gol2">[1]DATOS!$I$1:$I$65536</definedName>
    <definedName name="____________gol3" localSheetId="1">[2]DATOS!$M$1:$M$65536</definedName>
    <definedName name="____________gol3">[1]DATOS!$M$1:$M$65536</definedName>
    <definedName name="____________K1">#REF!</definedName>
    <definedName name="____________L1">#REF!</definedName>
    <definedName name="____________L2">#REF!</definedName>
    <definedName name="____________pes1" localSheetId="1">[2]DATOS!$G$1:$G$65536</definedName>
    <definedName name="____________pes1">[1]DATOS!$G$1:$G$65536</definedName>
    <definedName name="____________pes10" localSheetId="1">[2]DATOS!$V$1:$V$65536</definedName>
    <definedName name="____________pes10">[1]DATOS!$V$1:$V$65536</definedName>
    <definedName name="____________pes2" localSheetId="1">[2]DATOS!$H$1:$H$65536</definedName>
    <definedName name="____________pes2">[1]DATOS!$H$1:$H$65536</definedName>
    <definedName name="____________pes3" localSheetId="1">[2]DATOS!$K$1:$K$65536</definedName>
    <definedName name="____________pes3">[1]DATOS!$K$1:$K$65536</definedName>
    <definedName name="____________pes4" localSheetId="1">[2]DATOS!$L$1:$L$65536</definedName>
    <definedName name="____________pes4">[1]DATOS!$L$1:$L$65536</definedName>
    <definedName name="____________pes5" localSheetId="1">[2]DATOS!$O$1:$O$65536</definedName>
    <definedName name="____________pes5">[1]DATOS!$O$1:$O$65536</definedName>
    <definedName name="____________pes6" localSheetId="1">[2]DATOS!$P$1:$P$65536</definedName>
    <definedName name="____________pes6">[1]DATOS!$P$1:$P$65536</definedName>
    <definedName name="____________pes7" localSheetId="1">[2]DATOS!$R$1:$R$65536</definedName>
    <definedName name="____________pes7">[1]DATOS!$R$1:$R$65536</definedName>
    <definedName name="____________pes8" localSheetId="1">[2]DATOS!$S$1:$S$65536</definedName>
    <definedName name="____________pes8">[1]DATOS!$S$1:$S$65536</definedName>
    <definedName name="____________pes9" localSheetId="1">[2]DATOS!$U$1:$U$65536</definedName>
    <definedName name="____________pes9">[1]DATOS!$U$1:$U$65536</definedName>
    <definedName name="___________a03">#REF!</definedName>
    <definedName name="___________A1">#REF!</definedName>
    <definedName name="___________A25">#REF!</definedName>
    <definedName name="___________CD1">#REF!</definedName>
    <definedName name="___________ddd1">#REF!</definedName>
    <definedName name="___________G2">#REF!</definedName>
    <definedName name="___________gol2" localSheetId="1">[2]DATOS!$I$1:$I$65536</definedName>
    <definedName name="___________gol2">[1]DATOS!$I$1:$I$65536</definedName>
    <definedName name="___________gol3" localSheetId="1">[2]DATOS!$M$1:$M$65536</definedName>
    <definedName name="___________gol3">[1]DATOS!$M$1:$M$65536</definedName>
    <definedName name="___________JJ1">#REF!</definedName>
    <definedName name="___________K1">#REF!</definedName>
    <definedName name="___________L1">#REF!</definedName>
    <definedName name="___________L2">#REF!</definedName>
    <definedName name="___________pes1" localSheetId="1">[2]DATOS!$G$1:$G$65536</definedName>
    <definedName name="___________pes1">[1]DATOS!$G$1:$G$65536</definedName>
    <definedName name="___________pes10" localSheetId="1">[2]DATOS!$V$1:$V$65536</definedName>
    <definedName name="___________pes10">[1]DATOS!$V$1:$V$65536</definedName>
    <definedName name="___________pes2" localSheetId="1">[2]DATOS!$H$1:$H$65536</definedName>
    <definedName name="___________pes2">[1]DATOS!$H$1:$H$65536</definedName>
    <definedName name="___________pes3" localSheetId="1">[2]DATOS!$K$1:$K$65536</definedName>
    <definedName name="___________pes3">[1]DATOS!$K$1:$K$65536</definedName>
    <definedName name="___________pes4" localSheetId="1">[2]DATOS!$L$1:$L$65536</definedName>
    <definedName name="___________pes4">[1]DATOS!$L$1:$L$65536</definedName>
    <definedName name="___________pes5" localSheetId="1">[2]DATOS!$O$1:$O$65536</definedName>
    <definedName name="___________pes5">[1]DATOS!$O$1:$O$65536</definedName>
    <definedName name="___________pes6" localSheetId="1">[2]DATOS!$P$1:$P$65536</definedName>
    <definedName name="___________pes6">[1]DATOS!$P$1:$P$65536</definedName>
    <definedName name="___________pes7" localSheetId="1">[2]DATOS!$R$1:$R$65536</definedName>
    <definedName name="___________pes7">[1]DATOS!$R$1:$R$65536</definedName>
    <definedName name="___________pes8" localSheetId="1">[2]DATOS!$S$1:$S$65536</definedName>
    <definedName name="___________pes8">[1]DATOS!$S$1:$S$65536</definedName>
    <definedName name="___________pes9" localSheetId="1">[2]DATOS!$U$1:$U$65536</definedName>
    <definedName name="___________pes9">[1]DATOS!$U$1:$U$65536</definedName>
    <definedName name="__________gol2" localSheetId="1">[2]DATOS!$I$1:$I$65536</definedName>
    <definedName name="__________gol2">[1]DATOS!$I$1:$I$65536</definedName>
    <definedName name="__________gol3" localSheetId="1">[2]DATOS!$M$1:$M$65536</definedName>
    <definedName name="__________gol3">[1]DATOS!$M$1:$M$65536</definedName>
    <definedName name="__________K1">#REF!</definedName>
    <definedName name="__________L1">#REF!</definedName>
    <definedName name="__________L2">#REF!</definedName>
    <definedName name="__________pes1" localSheetId="1">[2]DATOS!$G$1:$G$65536</definedName>
    <definedName name="__________pes1">[1]DATOS!$G$1:$G$65536</definedName>
    <definedName name="__________pes10" localSheetId="1">[2]DATOS!$V$1:$V$65536</definedName>
    <definedName name="__________pes10">[1]DATOS!$V$1:$V$65536</definedName>
    <definedName name="__________pes2" localSheetId="1">[2]DATOS!$H$1:$H$65536</definedName>
    <definedName name="__________pes2">[1]DATOS!$H$1:$H$65536</definedName>
    <definedName name="__________pes3" localSheetId="1">[2]DATOS!$K$1:$K$65536</definedName>
    <definedName name="__________pes3">[1]DATOS!$K$1:$K$65536</definedName>
    <definedName name="__________pes4" localSheetId="1">[2]DATOS!$L$1:$L$65536</definedName>
    <definedName name="__________pes4">[1]DATOS!$L$1:$L$65536</definedName>
    <definedName name="__________pes5" localSheetId="1">[2]DATOS!$O$1:$O$65536</definedName>
    <definedName name="__________pes5">[1]DATOS!$O$1:$O$65536</definedName>
    <definedName name="__________pes6" localSheetId="1">[2]DATOS!$P$1:$P$65536</definedName>
    <definedName name="__________pes6">[1]DATOS!$P$1:$P$65536</definedName>
    <definedName name="__________pes7" localSheetId="1">[2]DATOS!$R$1:$R$65536</definedName>
    <definedName name="__________pes7">[1]DATOS!$R$1:$R$65536</definedName>
    <definedName name="__________pes8" localSheetId="1">[2]DATOS!$S$1:$S$65536</definedName>
    <definedName name="__________pes8">[1]DATOS!$S$1:$S$65536</definedName>
    <definedName name="__________pes9" localSheetId="1">[2]DATOS!$U$1:$U$65536</definedName>
    <definedName name="__________pes9">[1]DATOS!$U$1:$U$65536</definedName>
    <definedName name="_________a03">#REF!</definedName>
    <definedName name="_________A1">#REF!</definedName>
    <definedName name="_________A25">#REF!</definedName>
    <definedName name="_________CD1">#REF!</definedName>
    <definedName name="_________ddd1">#REF!</definedName>
    <definedName name="_________G2">#REF!</definedName>
    <definedName name="_________gol2" localSheetId="1">[2]DATOS!$I$1:$I$65536</definedName>
    <definedName name="_________gol2">[1]DATOS!$I$1:$I$65536</definedName>
    <definedName name="_________gol3" localSheetId="1">[2]DATOS!$M$1:$M$65536</definedName>
    <definedName name="_________gol3">[1]DATOS!$M$1:$M$65536</definedName>
    <definedName name="_________JJ1">#REF!</definedName>
    <definedName name="_________K1">#REF!</definedName>
    <definedName name="_________L1">#REF!</definedName>
    <definedName name="_________L2">#REF!</definedName>
    <definedName name="_________pes1" localSheetId="1">[2]DATOS!$G$1:$G$65536</definedName>
    <definedName name="_________pes1">[1]DATOS!$G$1:$G$65536</definedName>
    <definedName name="_________pes10" localSheetId="1">[2]DATOS!$V$1:$V$65536</definedName>
    <definedName name="_________pes10">[1]DATOS!$V$1:$V$65536</definedName>
    <definedName name="_________pes2" localSheetId="1">[2]DATOS!$H$1:$H$65536</definedName>
    <definedName name="_________pes2">[1]DATOS!$H$1:$H$65536</definedName>
    <definedName name="_________pes3" localSheetId="1">[2]DATOS!$K$1:$K$65536</definedName>
    <definedName name="_________pes3">[1]DATOS!$K$1:$K$65536</definedName>
    <definedName name="_________pes4" localSheetId="1">[2]DATOS!$L$1:$L$65536</definedName>
    <definedName name="_________pes4">[1]DATOS!$L$1:$L$65536</definedName>
    <definedName name="_________pes5" localSheetId="1">[2]DATOS!$O$1:$O$65536</definedName>
    <definedName name="_________pes5">[1]DATOS!$O$1:$O$65536</definedName>
    <definedName name="_________pes6" localSheetId="1">[2]DATOS!$P$1:$P$65536</definedName>
    <definedName name="_________pes6">[1]DATOS!$P$1:$P$65536</definedName>
    <definedName name="_________pes7" localSheetId="1">[2]DATOS!$R$1:$R$65536</definedName>
    <definedName name="_________pes7">[1]DATOS!$R$1:$R$65536</definedName>
    <definedName name="_________pes8" localSheetId="1">[2]DATOS!$S$1:$S$65536</definedName>
    <definedName name="_________pes8">[1]DATOS!$S$1:$S$65536</definedName>
    <definedName name="_________pes9" localSheetId="1">[2]DATOS!$U$1:$U$65536</definedName>
    <definedName name="_________pes9">[1]DATOS!$U$1:$U$65536</definedName>
    <definedName name="_________vz2">#REF!</definedName>
    <definedName name="________a03">#REF!</definedName>
    <definedName name="________A1">#REF!</definedName>
    <definedName name="________A25">#REF!</definedName>
    <definedName name="________CD1">#REF!</definedName>
    <definedName name="________ddd1">#REF!</definedName>
    <definedName name="________G2">#REF!</definedName>
    <definedName name="________gol2" localSheetId="1">[2]DATOS!$I$1:$I$65536</definedName>
    <definedName name="________gol2">[1]DATOS!$I$1:$I$65536</definedName>
    <definedName name="________gol3" localSheetId="1">[2]DATOS!$M$1:$M$65536</definedName>
    <definedName name="________gol3">[1]DATOS!$M$1:$M$65536</definedName>
    <definedName name="________JJ1">#REF!</definedName>
    <definedName name="________K1">#REF!</definedName>
    <definedName name="________L1">#REF!</definedName>
    <definedName name="________L2">#REF!</definedName>
    <definedName name="________pes1" localSheetId="1">[2]DATOS!$G$1:$G$65536</definedName>
    <definedName name="________pes1">[1]DATOS!$G$1:$G$65536</definedName>
    <definedName name="________pes10" localSheetId="1">[2]DATOS!$V$1:$V$65536</definedName>
    <definedName name="________pes10">[1]DATOS!$V$1:$V$65536</definedName>
    <definedName name="________pes2" localSheetId="1">[2]DATOS!$H$1:$H$65536</definedName>
    <definedName name="________pes2">[1]DATOS!$H$1:$H$65536</definedName>
    <definedName name="________pes3" localSheetId="1">[2]DATOS!$K$1:$K$65536</definedName>
    <definedName name="________pes3">[1]DATOS!$K$1:$K$65536</definedName>
    <definedName name="________pes4" localSheetId="1">[2]DATOS!$L$1:$L$65536</definedName>
    <definedName name="________pes4">[1]DATOS!$L$1:$L$65536</definedName>
    <definedName name="________pes5" localSheetId="1">[2]DATOS!$O$1:$O$65536</definedName>
    <definedName name="________pes5">[1]DATOS!$O$1:$O$65536</definedName>
    <definedName name="________pes6" localSheetId="1">[2]DATOS!$P$1:$P$65536</definedName>
    <definedName name="________pes6">[1]DATOS!$P$1:$P$65536</definedName>
    <definedName name="________pes7" localSheetId="1">[2]DATOS!$R$1:$R$65536</definedName>
    <definedName name="________pes7">[1]DATOS!$R$1:$R$65536</definedName>
    <definedName name="________pes8" localSheetId="1">[2]DATOS!$S$1:$S$65536</definedName>
    <definedName name="________pes8">[1]DATOS!$S$1:$S$65536</definedName>
    <definedName name="________pes9" localSheetId="1">[2]DATOS!$U$1:$U$65536</definedName>
    <definedName name="________pes9">[1]DATOS!$U$1:$U$65536</definedName>
    <definedName name="________vz2">#REF!</definedName>
    <definedName name="_______a03">#REF!</definedName>
    <definedName name="_______A1">#REF!</definedName>
    <definedName name="_______A25">#REF!</definedName>
    <definedName name="_______CD1">#REF!</definedName>
    <definedName name="_______ddd1">#REF!</definedName>
    <definedName name="_______G2">#REF!</definedName>
    <definedName name="_______gol2" localSheetId="1">[2]DATOS!$I$1:$I$65536</definedName>
    <definedName name="_______gol2">[1]DATOS!$I$1:$I$65536</definedName>
    <definedName name="_______gol3" localSheetId="1">[2]DATOS!$M$1:$M$65536</definedName>
    <definedName name="_______gol3">[1]DATOS!$M$1:$M$65536</definedName>
    <definedName name="_______JJ1">#REF!</definedName>
    <definedName name="_______K1" localSheetId="5">#REF!</definedName>
    <definedName name="_______K1" localSheetId="6">#REF!</definedName>
    <definedName name="_______K1" localSheetId="3">#REF!</definedName>
    <definedName name="_______K1" localSheetId="4">#REF!</definedName>
    <definedName name="_______K1">#REF!</definedName>
    <definedName name="_______L1" localSheetId="5">#REF!</definedName>
    <definedName name="_______L1" localSheetId="6">#REF!</definedName>
    <definedName name="_______L1" localSheetId="3">#REF!</definedName>
    <definedName name="_______L1" localSheetId="4">#REF!</definedName>
    <definedName name="_______L1">#REF!</definedName>
    <definedName name="_______L2" localSheetId="5">#REF!</definedName>
    <definedName name="_______L2" localSheetId="6">#REF!</definedName>
    <definedName name="_______L2" localSheetId="3">#REF!</definedName>
    <definedName name="_______L2" localSheetId="4">#REF!</definedName>
    <definedName name="_______L2">#REF!</definedName>
    <definedName name="_______pes1" localSheetId="1">[2]DATOS!$G$1:$G$65536</definedName>
    <definedName name="_______pes1">[1]DATOS!$G$1:$G$65536</definedName>
    <definedName name="_______pes10" localSheetId="1">[2]DATOS!$V$1:$V$65536</definedName>
    <definedName name="_______pes10">[1]DATOS!$V$1:$V$65536</definedName>
    <definedName name="_______pes2" localSheetId="1">[2]DATOS!$H$1:$H$65536</definedName>
    <definedName name="_______pes2">[1]DATOS!$H$1:$H$65536</definedName>
    <definedName name="_______pes3" localSheetId="1">[2]DATOS!$K$1:$K$65536</definedName>
    <definedName name="_______pes3">[1]DATOS!$K$1:$K$65536</definedName>
    <definedName name="_______pes4" localSheetId="1">[2]DATOS!$L$1:$L$65536</definedName>
    <definedName name="_______pes4">[1]DATOS!$L$1:$L$65536</definedName>
    <definedName name="_______pes5" localSheetId="1">[2]DATOS!$O$1:$O$65536</definedName>
    <definedName name="_______pes5">[1]DATOS!$O$1:$O$65536</definedName>
    <definedName name="_______pes6" localSheetId="1">[2]DATOS!$P$1:$P$65536</definedName>
    <definedName name="_______pes6">[1]DATOS!$P$1:$P$65536</definedName>
    <definedName name="_______pes7" localSheetId="1">[2]DATOS!$R$1:$R$65536</definedName>
    <definedName name="_______pes7">[1]DATOS!$R$1:$R$65536</definedName>
    <definedName name="_______pes8" localSheetId="1">[2]DATOS!$S$1:$S$65536</definedName>
    <definedName name="_______pes8">[1]DATOS!$S$1:$S$65536</definedName>
    <definedName name="_______pes9" localSheetId="1">[2]DATOS!$U$1:$U$65536</definedName>
    <definedName name="_______pes9">[1]DATOS!$U$1:$U$65536</definedName>
    <definedName name="_______vz2">#REF!</definedName>
    <definedName name="______a03">#REF!</definedName>
    <definedName name="______A1">#REF!</definedName>
    <definedName name="______A25">#REF!</definedName>
    <definedName name="______CD1">#REF!</definedName>
    <definedName name="______ddd1">#REF!</definedName>
    <definedName name="______G2">#REF!</definedName>
    <definedName name="______gol2" localSheetId="1">[2]DATOS!$I$1:$I$65536</definedName>
    <definedName name="______gol2">[1]DATOS!$I$1:$I$65536</definedName>
    <definedName name="______gol3" localSheetId="1">[2]DATOS!$M$1:$M$65536</definedName>
    <definedName name="______gol3">[1]DATOS!$M$1:$M$65536</definedName>
    <definedName name="______JJ1">#REF!</definedName>
    <definedName name="______K1">#REF!</definedName>
    <definedName name="______L1">#REF!</definedName>
    <definedName name="______L2">#REF!</definedName>
    <definedName name="______pes1" localSheetId="1">[2]DATOS!$G$1:$G$65536</definedName>
    <definedName name="______pes1">[1]DATOS!$G$1:$G$65536</definedName>
    <definedName name="______pes10" localSheetId="1">[2]DATOS!$V$1:$V$65536</definedName>
    <definedName name="______pes10">[1]DATOS!$V$1:$V$65536</definedName>
    <definedName name="______pes2" localSheetId="1">[2]DATOS!$H$1:$H$65536</definedName>
    <definedName name="______pes2">[1]DATOS!$H$1:$H$65536</definedName>
    <definedName name="______pes3" localSheetId="1">[2]DATOS!$K$1:$K$65536</definedName>
    <definedName name="______pes3">[1]DATOS!$K$1:$K$65536</definedName>
    <definedName name="______pes4" localSheetId="1">[2]DATOS!$L$1:$L$65536</definedName>
    <definedName name="______pes4">[1]DATOS!$L$1:$L$65536</definedName>
    <definedName name="______pes5" localSheetId="1">[2]DATOS!$O$1:$O$65536</definedName>
    <definedName name="______pes5">[1]DATOS!$O$1:$O$65536</definedName>
    <definedName name="______pes6" localSheetId="1">[2]DATOS!$P$1:$P$65536</definedName>
    <definedName name="______pes6">[1]DATOS!$P$1:$P$65536</definedName>
    <definedName name="______pes7" localSheetId="1">[2]DATOS!$R$1:$R$65536</definedName>
    <definedName name="______pes7">[1]DATOS!$R$1:$R$65536</definedName>
    <definedName name="______pes8" localSheetId="1">[2]DATOS!$S$1:$S$65536</definedName>
    <definedName name="______pes8">[1]DATOS!$S$1:$S$65536</definedName>
    <definedName name="______pes9" localSheetId="1">[2]DATOS!$U$1:$U$65536</definedName>
    <definedName name="______pes9">[1]DATOS!$U$1:$U$65536</definedName>
    <definedName name="______vz2">#REF!</definedName>
    <definedName name="_____a03">#REF!</definedName>
    <definedName name="_____A1">#REF!</definedName>
    <definedName name="_____A25">#REF!</definedName>
    <definedName name="_____CD1">#REF!</definedName>
    <definedName name="_____ddd1">#REF!</definedName>
    <definedName name="_____G2">#REF!</definedName>
    <definedName name="_____gol2" localSheetId="1">[2]DATOS!$I$1:$I$65536</definedName>
    <definedName name="_____gol2">[1]DATOS!$I$1:$I$65536</definedName>
    <definedName name="_____gol3" localSheetId="1">[2]DATOS!$M$1:$M$65536</definedName>
    <definedName name="_____gol3">[1]DATOS!$M$1:$M$65536</definedName>
    <definedName name="_____JJ1">#REF!</definedName>
    <definedName name="_____K1" localSheetId="5">#REF!</definedName>
    <definedName name="_____K1" localSheetId="6">#REF!</definedName>
    <definedName name="_____K1" localSheetId="3">#REF!</definedName>
    <definedName name="_____K1" localSheetId="4">#REF!</definedName>
    <definedName name="_____K1">#REF!</definedName>
    <definedName name="_____L1" localSheetId="5">#REF!</definedName>
    <definedName name="_____L1" localSheetId="6">#REF!</definedName>
    <definedName name="_____L1" localSheetId="3">#REF!</definedName>
    <definedName name="_____L1" localSheetId="4">#REF!</definedName>
    <definedName name="_____L1">#REF!</definedName>
    <definedName name="_____L2" localSheetId="5">#REF!</definedName>
    <definedName name="_____L2" localSheetId="6">#REF!</definedName>
    <definedName name="_____L2" localSheetId="3">#REF!</definedName>
    <definedName name="_____L2" localSheetId="4">#REF!</definedName>
    <definedName name="_____L2">#REF!</definedName>
    <definedName name="_____pes1" localSheetId="1">[2]DATOS!$G$1:$G$65536</definedName>
    <definedName name="_____pes1">[1]DATOS!$G$1:$G$65536</definedName>
    <definedName name="_____pes10" localSheetId="1">[2]DATOS!$V$1:$V$65536</definedName>
    <definedName name="_____pes10">[1]DATOS!$V$1:$V$65536</definedName>
    <definedName name="_____pes2" localSheetId="1">[2]DATOS!$H$1:$H$65536</definedName>
    <definedName name="_____pes2">[1]DATOS!$H$1:$H$65536</definedName>
    <definedName name="_____pes3" localSheetId="1">[2]DATOS!$K$1:$K$65536</definedName>
    <definedName name="_____pes3">[1]DATOS!$K$1:$K$65536</definedName>
    <definedName name="_____pes4" localSheetId="1">[2]DATOS!$L$1:$L$65536</definedName>
    <definedName name="_____pes4">[1]DATOS!$L$1:$L$65536</definedName>
    <definedName name="_____pes5" localSheetId="1">[2]DATOS!$O$1:$O$65536</definedName>
    <definedName name="_____pes5">[1]DATOS!$O$1:$O$65536</definedName>
    <definedName name="_____pes6" localSheetId="1">[2]DATOS!$P$1:$P$65536</definedName>
    <definedName name="_____pes6">[1]DATOS!$P$1:$P$65536</definedName>
    <definedName name="_____pes7" localSheetId="1">[2]DATOS!$R$1:$R$65536</definedName>
    <definedName name="_____pes7">[1]DATOS!$R$1:$R$65536</definedName>
    <definedName name="_____pes8" localSheetId="1">[2]DATOS!$S$1:$S$65536</definedName>
    <definedName name="_____pes8">[1]DATOS!$S$1:$S$65536</definedName>
    <definedName name="_____pes9" localSheetId="1">[2]DATOS!$U$1:$U$65536</definedName>
    <definedName name="_____pes9">[1]DATOS!$U$1:$U$65536</definedName>
    <definedName name="_____vz2">#REF!</definedName>
    <definedName name="____a03">#REF!</definedName>
    <definedName name="____A1">#REF!</definedName>
    <definedName name="____A25">#REF!</definedName>
    <definedName name="____CD1">#REF!</definedName>
    <definedName name="____ddd1">#REF!</definedName>
    <definedName name="____G2">#REF!</definedName>
    <definedName name="____gol2" localSheetId="1">[2]DATOS!$I$1:$I$65536</definedName>
    <definedName name="____gol2">[1]DATOS!$I$1:$I$65536</definedName>
    <definedName name="____gol3" localSheetId="1">[2]DATOS!$M$1:$M$65536</definedName>
    <definedName name="____gol3">[1]DATOS!$M$1:$M$65536</definedName>
    <definedName name="____JJ1">#REF!</definedName>
    <definedName name="____K1" localSheetId="5">#REF!</definedName>
    <definedName name="____K1" localSheetId="6">#REF!</definedName>
    <definedName name="____K1" localSheetId="3">#REF!</definedName>
    <definedName name="____K1" localSheetId="4">#REF!</definedName>
    <definedName name="____K1">#REF!</definedName>
    <definedName name="____L1" localSheetId="5">#REF!</definedName>
    <definedName name="____L1" localSheetId="6">#REF!</definedName>
    <definedName name="____L1" localSheetId="3">#REF!</definedName>
    <definedName name="____L1" localSheetId="4">#REF!</definedName>
    <definedName name="____L1">#REF!</definedName>
    <definedName name="____L2" localSheetId="5">#REF!</definedName>
    <definedName name="____L2" localSheetId="6">#REF!</definedName>
    <definedName name="____L2" localSheetId="3">#REF!</definedName>
    <definedName name="____L2" localSheetId="4">#REF!</definedName>
    <definedName name="____L2">#REF!</definedName>
    <definedName name="____pes1" localSheetId="1">[2]DATOS!$G$1:$G$65536</definedName>
    <definedName name="____pes1">[1]DATOS!$G$1:$G$65536</definedName>
    <definedName name="____pes10" localSheetId="1">[2]DATOS!$V$1:$V$65536</definedName>
    <definedName name="____pes10">[1]DATOS!$V$1:$V$65536</definedName>
    <definedName name="____pes2" localSheetId="1">[2]DATOS!$H$1:$H$65536</definedName>
    <definedName name="____pes2">[1]DATOS!$H$1:$H$65536</definedName>
    <definedName name="____pes3" localSheetId="1">[2]DATOS!$K$1:$K$65536</definedName>
    <definedName name="____pes3">[1]DATOS!$K$1:$K$65536</definedName>
    <definedName name="____pes4" localSheetId="1">[2]DATOS!$L$1:$L$65536</definedName>
    <definedName name="____pes4">[1]DATOS!$L$1:$L$65536</definedName>
    <definedName name="____pes5" localSheetId="1">[2]DATOS!$O$1:$O$65536</definedName>
    <definedName name="____pes5">[1]DATOS!$O$1:$O$65536</definedName>
    <definedName name="____pes6" localSheetId="1">[2]DATOS!$P$1:$P$65536</definedName>
    <definedName name="____pes6">[1]DATOS!$P$1:$P$65536</definedName>
    <definedName name="____pes7" localSheetId="1">[2]DATOS!$R$1:$R$65536</definedName>
    <definedName name="____pes7">[1]DATOS!$R$1:$R$65536</definedName>
    <definedName name="____pes8" localSheetId="1">[2]DATOS!$S$1:$S$65536</definedName>
    <definedName name="____pes8">[1]DATOS!$S$1:$S$65536</definedName>
    <definedName name="____pes9" localSheetId="1">[2]DATOS!$U$1:$U$65536</definedName>
    <definedName name="____pes9">[1]DATOS!$U$1:$U$65536</definedName>
    <definedName name="____vz2">#REF!</definedName>
    <definedName name="___a03">#REF!</definedName>
    <definedName name="___A1">#REF!</definedName>
    <definedName name="___A25">#REF!</definedName>
    <definedName name="___CD1">#REF!</definedName>
    <definedName name="___ddd1">#REF!</definedName>
    <definedName name="___G2">#REF!</definedName>
    <definedName name="___gol2" localSheetId="1">[2]DATOS!$I$1:$I$65536</definedName>
    <definedName name="___gol2">[1]DATOS!$I$1:$I$65536</definedName>
    <definedName name="___gol3" localSheetId="1">[2]DATOS!$M$1:$M$65536</definedName>
    <definedName name="___gol3">[1]DATOS!$M$1:$M$65536</definedName>
    <definedName name="___JJ1">#REF!</definedName>
    <definedName name="___K1" localSheetId="5">#REF!</definedName>
    <definedName name="___K1" localSheetId="6">#REF!</definedName>
    <definedName name="___K1" localSheetId="3">#REF!</definedName>
    <definedName name="___K1" localSheetId="4">#REF!</definedName>
    <definedName name="___K1">#REF!</definedName>
    <definedName name="___L1" localSheetId="5">#REF!</definedName>
    <definedName name="___L1" localSheetId="6">#REF!</definedName>
    <definedName name="___L1" localSheetId="3">#REF!</definedName>
    <definedName name="___L1" localSheetId="4">#REF!</definedName>
    <definedName name="___L1">#REF!</definedName>
    <definedName name="___L2" localSheetId="5">#REF!</definedName>
    <definedName name="___L2" localSheetId="6">#REF!</definedName>
    <definedName name="___L2" localSheetId="3">#REF!</definedName>
    <definedName name="___L2" localSheetId="4">#REF!</definedName>
    <definedName name="___L2">#REF!</definedName>
    <definedName name="___pes1" localSheetId="1">[2]DATOS!$G$1:$G$65536</definedName>
    <definedName name="___pes1">[1]DATOS!$G$1:$G$65536</definedName>
    <definedName name="___pes10" localSheetId="1">[2]DATOS!$V$1:$V$65536</definedName>
    <definedName name="___pes10">[1]DATOS!$V$1:$V$65536</definedName>
    <definedName name="___pes2" localSheetId="1">[2]DATOS!$H$1:$H$65536</definedName>
    <definedName name="___pes2">[1]DATOS!$H$1:$H$65536</definedName>
    <definedName name="___pes3" localSheetId="1">[2]DATOS!$K$1:$K$65536</definedName>
    <definedName name="___pes3">[1]DATOS!$K$1:$K$65536</definedName>
    <definedName name="___pes4" localSheetId="1">[2]DATOS!$L$1:$L$65536</definedName>
    <definedName name="___pes4">[1]DATOS!$L$1:$L$65536</definedName>
    <definedName name="___pes5" localSheetId="1">[2]DATOS!$O$1:$O$65536</definedName>
    <definedName name="___pes5">[1]DATOS!$O$1:$O$65536</definedName>
    <definedName name="___pes6" localSheetId="1">[2]DATOS!$P$1:$P$65536</definedName>
    <definedName name="___pes6">[1]DATOS!$P$1:$P$65536</definedName>
    <definedName name="___pes7" localSheetId="1">[2]DATOS!$R$1:$R$65536</definedName>
    <definedName name="___pes7">[1]DATOS!$R$1:$R$65536</definedName>
    <definedName name="___pes8" localSheetId="1">[2]DATOS!$S$1:$S$65536</definedName>
    <definedName name="___pes8">[1]DATOS!$S$1:$S$65536</definedName>
    <definedName name="___pes9" localSheetId="1">[2]DATOS!$U$1:$U$65536</definedName>
    <definedName name="___pes9">[1]DATOS!$U$1:$U$65536</definedName>
    <definedName name="___vz2">#REF!</definedName>
    <definedName name="__a03">#REF!</definedName>
    <definedName name="__A1">#REF!</definedName>
    <definedName name="__A25">#REF!</definedName>
    <definedName name="__CD1">#REF!</definedName>
    <definedName name="__ddd1">#REF!</definedName>
    <definedName name="__G2">#REF!</definedName>
    <definedName name="__gol2" localSheetId="1">[2]DATOS!$I$1:$I$65536</definedName>
    <definedName name="__gol2">[1]DATOS!$I$1:$I$65536</definedName>
    <definedName name="__gol3" localSheetId="1">[2]DATOS!$M$1:$M$65536</definedName>
    <definedName name="__gol3">[1]DATOS!$M$1:$M$65536</definedName>
    <definedName name="__JJ1">#REF!</definedName>
    <definedName name="__K1">#REF!</definedName>
    <definedName name="__L1">#REF!</definedName>
    <definedName name="__L2">#REF!</definedName>
    <definedName name="__pes1" localSheetId="1">[2]DATOS!$G$1:$G$65536</definedName>
    <definedName name="__pes1">[1]DATOS!$G$1:$G$65536</definedName>
    <definedName name="__pes10" localSheetId="1">[2]DATOS!$V$1:$V$65536</definedName>
    <definedName name="__pes10">[1]DATOS!$V$1:$V$65536</definedName>
    <definedName name="__pes2" localSheetId="1">[2]DATOS!$H$1:$H$65536</definedName>
    <definedName name="__pes2">[1]DATOS!$H$1:$H$65536</definedName>
    <definedName name="__pes3" localSheetId="1">[2]DATOS!$K$1:$K$65536</definedName>
    <definedName name="__pes3">[1]DATOS!$K$1:$K$65536</definedName>
    <definedName name="__pes4" localSheetId="1">[2]DATOS!$L$1:$L$65536</definedName>
    <definedName name="__pes4">[1]DATOS!$L$1:$L$65536</definedName>
    <definedName name="__pes5" localSheetId="1">[2]DATOS!$O$1:$O$65536</definedName>
    <definedName name="__pes5">[1]DATOS!$O$1:$O$65536</definedName>
    <definedName name="__pes6" localSheetId="1">[2]DATOS!$P$1:$P$65536</definedName>
    <definedName name="__pes6">[1]DATOS!$P$1:$P$65536</definedName>
    <definedName name="__pes7" localSheetId="1">[2]DATOS!$R$1:$R$65536</definedName>
    <definedName name="__pes7">[1]DATOS!$R$1:$R$65536</definedName>
    <definedName name="__pes8" localSheetId="1">[2]DATOS!$S$1:$S$65536</definedName>
    <definedName name="__pes8">[1]DATOS!$S$1:$S$65536</definedName>
    <definedName name="__pes9" localSheetId="1">[2]DATOS!$U$1:$U$65536</definedName>
    <definedName name="__pes9">[1]DATOS!$U$1:$U$65536</definedName>
    <definedName name="__vz2">#REF!</definedName>
    <definedName name="_a03">#REF!</definedName>
    <definedName name="_A1">#REF!</definedName>
    <definedName name="_A25">#REF!</definedName>
    <definedName name="_CD1">#REF!</definedName>
    <definedName name="_ddd1">#REF!</definedName>
    <definedName name="_fc" localSheetId="5">#REF!</definedName>
    <definedName name="_fc" localSheetId="6">#REF!</definedName>
    <definedName name="_fc" localSheetId="3">#REF!</definedName>
    <definedName name="_fc" localSheetId="4">#REF!</definedName>
    <definedName name="_fc">#REF!</definedName>
    <definedName name="_G2">#REF!</definedName>
    <definedName name="_gol2" localSheetId="1">[2]DATOS!$I$1:$I$65536</definedName>
    <definedName name="_gol2">[1]DATOS!$I$1:$I$65536</definedName>
    <definedName name="_gol3" localSheetId="1">[2]DATOS!$M$1:$M$65536</definedName>
    <definedName name="_gol3">[1]DATOS!$M$1:$M$65536</definedName>
    <definedName name="_JJ1">#REF!</definedName>
    <definedName name="_K1" localSheetId="5">#REF!</definedName>
    <definedName name="_K1" localSheetId="6">#REF!</definedName>
    <definedName name="_K1" localSheetId="3">#REF!</definedName>
    <definedName name="_K1" localSheetId="4">#REF!</definedName>
    <definedName name="_K1">#REF!</definedName>
    <definedName name="_L1" localSheetId="5">#REF!</definedName>
    <definedName name="_L1" localSheetId="6">#REF!</definedName>
    <definedName name="_L1" localSheetId="3">#REF!</definedName>
    <definedName name="_L1" localSheetId="4">#REF!</definedName>
    <definedName name="_L1">#REF!</definedName>
    <definedName name="_L2" localSheetId="5">#REF!</definedName>
    <definedName name="_L2" localSheetId="6">#REF!</definedName>
    <definedName name="_L2" localSheetId="3">#REF!</definedName>
    <definedName name="_L2" localSheetId="4">#REF!</definedName>
    <definedName name="_L2">#REF!</definedName>
    <definedName name="_Order1" hidden="1">255</definedName>
    <definedName name="_pes1" localSheetId="1">[2]DATOS!$G$1:$G$65536</definedName>
    <definedName name="_pes1">[1]DATOS!$G$1:$G$65536</definedName>
    <definedName name="_pes10" localSheetId="1">[2]DATOS!$V$1:$V$65536</definedName>
    <definedName name="_pes10">[1]DATOS!$V$1:$V$65536</definedName>
    <definedName name="_pes2" localSheetId="1">[2]DATOS!$H$1:$H$65536</definedName>
    <definedName name="_pes2">[1]DATOS!$H$1:$H$65536</definedName>
    <definedName name="_pes3" localSheetId="1">[2]DATOS!$K$1:$K$65536</definedName>
    <definedName name="_pes3">[1]DATOS!$K$1:$K$65536</definedName>
    <definedName name="_pes4" localSheetId="1">[2]DATOS!$L$1:$L$65536</definedName>
    <definedName name="_pes4">[1]DATOS!$L$1:$L$65536</definedName>
    <definedName name="_pes5" localSheetId="1">[2]DATOS!$O$1:$O$65536</definedName>
    <definedName name="_pes5">[1]DATOS!$O$1:$O$65536</definedName>
    <definedName name="_pes6" localSheetId="1">[2]DATOS!$P$1:$P$65536</definedName>
    <definedName name="_pes6">[1]DATOS!$P$1:$P$65536</definedName>
    <definedName name="_pes7" localSheetId="1">[2]DATOS!$R$1:$R$65536</definedName>
    <definedName name="_pes7">[1]DATOS!$R$1:$R$65536</definedName>
    <definedName name="_pes8" localSheetId="1">[2]DATOS!$S$1:$S$65536</definedName>
    <definedName name="_pes8">[1]DATOS!$S$1:$S$65536</definedName>
    <definedName name="_pes9" localSheetId="1">[2]DATOS!$U$1:$U$65536</definedName>
    <definedName name="_pes9">[1]DATOS!$U$1:$U$65536</definedName>
    <definedName name="_Regression_Out" localSheetId="5" hidden="1">#REF!</definedName>
    <definedName name="_Regression_Out" localSheetId="6" hidden="1">#REF!</definedName>
    <definedName name="_Regression_Out" localSheetId="3" hidden="1">#REF!</definedName>
    <definedName name="_Regression_Out" localSheetId="4" hidden="1">#REF!</definedName>
    <definedName name="_Regression_Out" hidden="1">#REF!</definedName>
    <definedName name="_Regression_X" localSheetId="5" hidden="1">#REF!</definedName>
    <definedName name="_Regression_X" localSheetId="6" hidden="1">#REF!</definedName>
    <definedName name="_Regression_X" localSheetId="3" hidden="1">#REF!</definedName>
    <definedName name="_Regression_X" localSheetId="4" hidden="1">#REF!</definedName>
    <definedName name="_Regression_X" hidden="1">#REF!</definedName>
    <definedName name="_Regression_Y" localSheetId="5" hidden="1">#REF!</definedName>
    <definedName name="_Regression_Y" localSheetId="6" hidden="1">#REF!</definedName>
    <definedName name="_Regression_Y" localSheetId="3" hidden="1">#REF!</definedName>
    <definedName name="_Regression_Y" localSheetId="4" hidden="1">#REF!</definedName>
    <definedName name="_Regression_Y" hidden="1">#REF!</definedName>
    <definedName name="_vz2">#REF!</definedName>
    <definedName name="A">#REF!</definedName>
    <definedName name="A_IMPRESIÓN_IM">#REF!</definedName>
    <definedName name="AAA">#REF!</definedName>
    <definedName name="AAAA">#REF!</definedName>
    <definedName name="AAAAA">#REF!</definedName>
    <definedName name="AAAAAA">#REF!</definedName>
    <definedName name="AAIU" localSheetId="5">'[3]Resumen resul laborat'!$AE$5:$AE$33</definedName>
    <definedName name="AAIU" localSheetId="6">'[3]Resumen resul laborat'!$AE$5:$AE$33</definedName>
    <definedName name="AAIU" localSheetId="3">'[3]Resumen resul laborat'!$AE$5:$AE$33</definedName>
    <definedName name="AAIU" localSheetId="4">'[3]Resumen resul laborat'!$AE$5:$AE$33</definedName>
    <definedName name="AAIU">'[4]Resumen resul laborat'!$AE$5:$AE$33</definedName>
    <definedName name="Acumulado">[5]Datos!$S$3:$S$1912</definedName>
    <definedName name="AIU" localSheetId="5">'[3]Resumen resul laborat'!$AE$5:$AE$34</definedName>
    <definedName name="AIU" localSheetId="6">'[3]Resumen resul laborat'!$AE$5:$AE$34</definedName>
    <definedName name="AIU" localSheetId="3">'[3]Resumen resul laborat'!$AE$5:$AE$34</definedName>
    <definedName name="AIU" localSheetId="4">'[3]Resumen resul laborat'!$AE$5:$AE$34</definedName>
    <definedName name="AIU">'[4]Resumen resul laborat'!$AE$5:$AE$34</definedName>
    <definedName name="alaaa">#REF!</definedName>
    <definedName name="alarg">#REF!</definedName>
    <definedName name="_xlnm.Print_Area" localSheetId="2">Financiero!$B$1:$U$180</definedName>
    <definedName name="_xlnm.Print_Area" localSheetId="5">'OPERACION Y MANTENIM'!$B$1:$M$168</definedName>
    <definedName name="_xlnm.Print_Area" localSheetId="1">Predial!$A$1:$I$46</definedName>
    <definedName name="_xlnm.Print_Area" localSheetId="6">'Registro fotográfico puentes'!$B$1:$M$41</definedName>
    <definedName name="_xlnm.Print_Area" localSheetId="3">'Registro fotográfico técnico'!$B$1:$L$58</definedName>
    <definedName name="_xlnm.Print_Area" localSheetId="4">'Registro fotográfico túnel'!$A$1:$M$184</definedName>
    <definedName name="arena">#REF!</definedName>
    <definedName name="asentamiento" localSheetId="5">#REF!</definedName>
    <definedName name="asentamiento" localSheetId="6">#REF!</definedName>
    <definedName name="asentamiento" localSheetId="3">#REF!</definedName>
    <definedName name="asentamiento" localSheetId="4">#REF!</definedName>
    <definedName name="asentamiento">#REF!</definedName>
    <definedName name="BANCO">'[6]Consignaciones CCS'!$D$8:$D$379</definedName>
    <definedName name="bbb" localSheetId="2">[1]DATOS!#REF!</definedName>
    <definedName name="bbb" localSheetId="1">[2]DATOS!#REF!</definedName>
    <definedName name="bbb" localSheetId="6">[1]DATOS!#REF!</definedName>
    <definedName name="bbb" localSheetId="3">[1]DATOS!#REF!</definedName>
    <definedName name="bbb">[1]DATOS!#REF!</definedName>
    <definedName name="boor" hidden="1">[7]L!#REF!</definedName>
    <definedName name="BuiltIn_Print_Titles">#N/A</definedName>
    <definedName name="BuiltIn_Print_Titles___0">#N/A</definedName>
    <definedName name="BuiltIn_Print_Titles___0___0">#N/A</definedName>
    <definedName name="BuiltIn_Print_Titles___0___0___0">#N/A</definedName>
    <definedName name="BuiltIn_Print_Titles___0___0___0___0">#N/A</definedName>
    <definedName name="BuiltIn_Print_Titles___0___0___0___0___0" localSheetId="5">#REF!</definedName>
    <definedName name="BuiltIn_Print_Titles___0___0___0___0___0" localSheetId="6">#REF!</definedName>
    <definedName name="BuiltIn_Print_Titles___0___0___0___0___0" localSheetId="3">#REF!</definedName>
    <definedName name="BuiltIn_Print_Titles___0___0___0___0___0" localSheetId="4">#REF!</definedName>
    <definedName name="BuiltIn_Print_Titles___0___0___0___0___0">#REF!</definedName>
    <definedName name="C.B.R._USME">#REF!</definedName>
    <definedName name="C.B.R_Usme">#REF!</definedName>
    <definedName name="C_B_R_USME">#REF!</definedName>
    <definedName name="CARACTERIZACION">#REF!</definedName>
    <definedName name="CARAS">#REF!</definedName>
    <definedName name="CARASF2">#REF!</definedName>
    <definedName name="CARLOS">#REF!</definedName>
    <definedName name="CARSF1">#REF!</definedName>
    <definedName name="CARSF2">#REF!</definedName>
    <definedName name="CARSF3">#REF!</definedName>
    <definedName name="Cimiento">[8]Hoja2!$C$9:$C$11</definedName>
    <definedName name="Clasificacion">[9]!Clasificacion</definedName>
    <definedName name="CLASIFICACION1">#REF!</definedName>
    <definedName name="CLASIFICACION2">#REF!</definedName>
    <definedName name="CONCEPTO">'[6]Consignaciones CCS'!$G$8:$G$379</definedName>
    <definedName name="COTA">#REF!</definedName>
    <definedName name="CUA" localSheetId="5">#REF!</definedName>
    <definedName name="CUA" localSheetId="6">#REF!</definedName>
    <definedName name="CUA" localSheetId="3">#REF!</definedName>
    <definedName name="CUA" localSheetId="4">#REF!</definedName>
    <definedName name="CUA">#REF!</definedName>
    <definedName name="CUADR1">#REF!</definedName>
    <definedName name="CUADRO" localSheetId="5">#REF!</definedName>
    <definedName name="CUADRO" localSheetId="6">#REF!</definedName>
    <definedName name="CUADRO" localSheetId="3">#REF!</definedName>
    <definedName name="CUADRO" localSheetId="4">#REF!</definedName>
    <definedName name="CUADRO">#REF!</definedName>
    <definedName name="CVBBB">#REF!</definedName>
    <definedName name="D" localSheetId="5">#REF!</definedName>
    <definedName name="D" localSheetId="6">#REF!</definedName>
    <definedName name="D" localSheetId="3">#REF!</definedName>
    <definedName name="D" localSheetId="4">#REF!</definedName>
    <definedName name="D">#REF!</definedName>
    <definedName name="Datos">#REF!</definedName>
    <definedName name="dddd">#REF!</definedName>
    <definedName name="DEPARTAMENTO">#REF!</definedName>
    <definedName name="DEPARTAMENTO1">#REF!</definedName>
    <definedName name="desc" localSheetId="1">[2]DATOS!$C$1:$C$65536</definedName>
    <definedName name="desc">[1]DATOS!$C$1:$C$65536</definedName>
    <definedName name="Descripcion">[5]Datos!$B$3:$B$16384</definedName>
    <definedName name="dgdgdg">#REF!</definedName>
    <definedName name="dgdgfe">#REF!</definedName>
    <definedName name="DIANA">#REF!</definedName>
    <definedName name="DISEÑOMARSHALL">#REF!</definedName>
    <definedName name="DIVISION">#N/A</definedName>
    <definedName name="DLKFK" localSheetId="5">#REF!</definedName>
    <definedName name="DLKFK" localSheetId="6">#REF!</definedName>
    <definedName name="DLKFK" localSheetId="3">#REF!</definedName>
    <definedName name="DLKFK" localSheetId="4">#REF!</definedName>
    <definedName name="DLKFK">#REF!</definedName>
    <definedName name="ENE">#N/A</definedName>
    <definedName name="enero" localSheetId="2">[1]DATOS!#REF!</definedName>
    <definedName name="enero" localSheetId="6">[1]DATOS!#REF!</definedName>
    <definedName name="enero">[1]DATOS!#REF!</definedName>
    <definedName name="EQUIV">#REF!</definedName>
    <definedName name="Estabilidad">#REF!</definedName>
    <definedName name="Estabilidad2">#REF!</definedName>
    <definedName name="Estabilidad3">#REF!</definedName>
    <definedName name="ESTACION">'[6]Consignaciones CCS'!$A$8:$A$379</definedName>
    <definedName name="extracciom" localSheetId="5">#REF!</definedName>
    <definedName name="extracciom" localSheetId="6">#REF!</definedName>
    <definedName name="extracciom" localSheetId="3">#REF!</definedName>
    <definedName name="extracciom" localSheetId="4">#REF!</definedName>
    <definedName name="extracciom">#REF!</definedName>
    <definedName name="FacCorec2">#REF!</definedName>
    <definedName name="Faccorec3">#REF!</definedName>
    <definedName name="FactCorrecc">#REF!</definedName>
    <definedName name="feb" localSheetId="2">#REF!</definedName>
    <definedName name="feb" localSheetId="6">#REF!</definedName>
    <definedName name="feb">#REF!</definedName>
    <definedName name="fecha" localSheetId="1">[2]DATOS!$D$1:$D$65536</definedName>
    <definedName name="fecha">[1]DATOS!$D$1:$D$65536</definedName>
    <definedName name="FECHA_DE_RECAUDO">'[6]Consignaciones CCS'!$C$8:$C$379</definedName>
    <definedName name="fecha_inicio" localSheetId="2">'[10]Ficha Financiera'!$L$12</definedName>
    <definedName name="fecha_inicio" localSheetId="1">'[11]Ficha Financiera'!$L$12</definedName>
    <definedName name="fecha_inicio" localSheetId="3">'[12]Ficha Financiera'!$L$12</definedName>
    <definedName name="fecha_inicio">'[13]Ficha Financiera'!$L$12</definedName>
    <definedName name="fff">#REF!</definedName>
    <definedName name="FIRMA">INDIRECTOMIFOTO</definedName>
    <definedName name="Flujo">#REF!</definedName>
    <definedName name="Flujo2">#REF!</definedName>
    <definedName name="Flujo3">#REF!</definedName>
    <definedName name="Fondo">#REF!</definedName>
    <definedName name="fot" localSheetId="2">[1]DATOS!#REF!</definedName>
    <definedName name="fot" localSheetId="5">[1]DATOS!#REF!</definedName>
    <definedName name="fot" localSheetId="1">[2]DATOS!#REF!</definedName>
    <definedName name="fot" localSheetId="6">[1]DATOS!#REF!</definedName>
    <definedName name="fot" localSheetId="3">[1]DATOS!#REF!</definedName>
    <definedName name="fot" localSheetId="4">[1]DATOS!#REF!</definedName>
    <definedName name="fot">[1]DATOS!#REF!</definedName>
    <definedName name="FOTO">"INDIRECTOMIFOTO"</definedName>
    <definedName name="ft" localSheetId="2">[1]DATOS!#REF!</definedName>
    <definedName name="ft" localSheetId="1">[2]DATOS!#REF!</definedName>
    <definedName name="ft" localSheetId="6">[1]DATOS!#REF!</definedName>
    <definedName name="ft" localSheetId="3">[1]DATOS!#REF!</definedName>
    <definedName name="ft">[1]DATOS!#REF!</definedName>
    <definedName name="Fuente">[14]Datos!#REF!</definedName>
    <definedName name="GBR" localSheetId="2">#REF!</definedName>
    <definedName name="GBR" localSheetId="5">#REF!</definedName>
    <definedName name="GBR" localSheetId="1">#REF!</definedName>
    <definedName name="GBR" localSheetId="6">#REF!</definedName>
    <definedName name="GBR" localSheetId="3">#REF!</definedName>
    <definedName name="GBR" localSheetId="4">#REF!</definedName>
    <definedName name="GBR">#REF!</definedName>
    <definedName name="gdgd">#REF!</definedName>
    <definedName name="ggg">'[15]AG-MOD-FINURA'!$I$14:$J$22</definedName>
    <definedName name="gol" localSheetId="1">[2]DATOS!$E$1:$E$65536</definedName>
    <definedName name="gol">[1]DATOS!$E$1:$E$65536</definedName>
    <definedName name="GRA">#REF!</definedName>
    <definedName name="gradacion" localSheetId="5">#REF!</definedName>
    <definedName name="gradacion" localSheetId="6">#REF!</definedName>
    <definedName name="gradacion" localSheetId="3">#REF!</definedName>
    <definedName name="gradacion" localSheetId="4">#REF!</definedName>
    <definedName name="gradacion">#REF!</definedName>
    <definedName name="GRAF">#REF!</definedName>
    <definedName name="graNo">#REF!</definedName>
    <definedName name="h" localSheetId="6">[1]DATOS!#REF!</definedName>
    <definedName name="h">[1]DATOS!#REF!</definedName>
    <definedName name="hhhhh" localSheetId="2">[1]DATOS!#REF!</definedName>
    <definedName name="hhhhh" localSheetId="1">[2]DATOS!#REF!</definedName>
    <definedName name="hhhhh" localSheetId="6">[1]DATOS!#REF!</definedName>
    <definedName name="hhhhh">[1]DATOS!#REF!</definedName>
    <definedName name="humedades" localSheetId="5">#REF!</definedName>
    <definedName name="humedades" localSheetId="6">#REF!</definedName>
    <definedName name="humedades" localSheetId="3">#REF!</definedName>
    <definedName name="humedades" localSheetId="4">#REF!</definedName>
    <definedName name="humedades">#REF!</definedName>
    <definedName name="IMAGEN1">'[16]Datos Generales'!#REF!</definedName>
    <definedName name="IMAGEN2">'[16]Datos Generales'!#REF!</definedName>
    <definedName name="inf" localSheetId="2">#REF!</definedName>
    <definedName name="inf" localSheetId="5">#REF!</definedName>
    <definedName name="inf" localSheetId="1">#REF!</definedName>
    <definedName name="inf" localSheetId="6">#REF!</definedName>
    <definedName name="inf" localSheetId="3">#REF!</definedName>
    <definedName name="inf" localSheetId="4">#REF!</definedName>
    <definedName name="inf">#REF!</definedName>
    <definedName name="informe">#REF!</definedName>
    <definedName name="J">#REF!</definedName>
    <definedName name="J.J">#REF!</definedName>
    <definedName name="J.J5">#REF!</definedName>
    <definedName name="JAIME">#REF!</definedName>
    <definedName name="JJUUI">#REF!</definedName>
    <definedName name="JKJK">#REF!</definedName>
    <definedName name="jose">#REF!</definedName>
    <definedName name="JOTA">#N/A</definedName>
    <definedName name="JUAN">#REF!</definedName>
    <definedName name="JUANA">#REF!</definedName>
    <definedName name="julio">#REF!</definedName>
    <definedName name="JUSNSNS">#REF!</definedName>
    <definedName name="K">#REF!</definedName>
    <definedName name="KIU">#REF!</definedName>
    <definedName name="KJUI">#REF!</definedName>
    <definedName name="KOIUIYUU">#REF!</definedName>
    <definedName name="KOP">#REF!</definedName>
    <definedName name="KSUDUD">#REF!</definedName>
    <definedName name="l">#REF!</definedName>
    <definedName name="lectarcilla1">#REF!</definedName>
    <definedName name="lectarcilla2">#REF!</definedName>
    <definedName name="lectarcilla3">#REF!</definedName>
    <definedName name="lectarena1">#REF!</definedName>
    <definedName name="lectarena2">#REF!</definedName>
    <definedName name="lectarena3">#REF!</definedName>
    <definedName name="LGSDGHGGSDF">#REF!</definedName>
    <definedName name="lim.lim" localSheetId="2">[1]DATOS!#REF!</definedName>
    <definedName name="lim.lim" localSheetId="1">[2]DATOS!#REF!</definedName>
    <definedName name="lim.lim" localSheetId="6">[1]DATOS!#REF!</definedName>
    <definedName name="lim.lim" localSheetId="3">[1]DATOS!#REF!</definedName>
    <definedName name="lim.lim">[1]DATOS!#REF!</definedName>
    <definedName name="limite">#REF!</definedName>
    <definedName name="listado">[17]LISTADO!$A$5:$F$329</definedName>
    <definedName name="ll" localSheetId="1">[2]DATOS!$W$1:$W$65536</definedName>
    <definedName name="ll">[1]DATOS!$W$1:$W$65536</definedName>
    <definedName name="lll">#REF!</definedName>
    <definedName name="locali">#REF!</definedName>
    <definedName name="LUIS">#REF!</definedName>
    <definedName name="LUISJUAN">#REF!</definedName>
    <definedName name="lusi">#REF!</definedName>
    <definedName name="MATRIZ.D" localSheetId="5">#REF!</definedName>
    <definedName name="MATRIZ.D" localSheetId="6">#REF!</definedName>
    <definedName name="MATRIZ.D" localSheetId="3">#REF!</definedName>
    <definedName name="MATRIZ.D" localSheetId="4">#REF!</definedName>
    <definedName name="MATRIZ.D">#REF!</definedName>
    <definedName name="MATRIZ.E" localSheetId="6">'[18]EXTRACCIÓN (PARAFINADA)'!#REF!</definedName>
    <definedName name="MATRIZ.E">'[18]EXTRACCIÓN (PARAFINADA)'!#REF!</definedName>
    <definedName name="MATRIZ.F">#REF!</definedName>
    <definedName name="MAURICIO">#REF!</definedName>
    <definedName name="msdmsdn" localSheetId="5">#REF!</definedName>
    <definedName name="msdmsdn" localSheetId="6">#REF!</definedName>
    <definedName name="msdmsdn" localSheetId="3">#REF!</definedName>
    <definedName name="msdmsdn" localSheetId="4">#REF!</definedName>
    <definedName name="msdmsdn">#REF!</definedName>
    <definedName name="MuestNo">[19]DATOS!$AI$3:$AI$1127</definedName>
    <definedName name="muestra">#REF!</definedName>
    <definedName name="MuestraNo">#REF!</definedName>
    <definedName name="NLL">"Rectángulo 9"</definedName>
    <definedName name="nnnnnn">[20]Lista!$B$17:$B$37</definedName>
    <definedName name="NORMA" localSheetId="5">#REF!</definedName>
    <definedName name="NORMA" localSheetId="6">#REF!</definedName>
    <definedName name="NORMA" localSheetId="3">#REF!</definedName>
    <definedName name="NORMA" localSheetId="4">#REF!</definedName>
    <definedName name="NORMA">#REF!</definedName>
    <definedName name="NORMAS" localSheetId="5">#REF!</definedName>
    <definedName name="NORMAS" localSheetId="6">#REF!</definedName>
    <definedName name="NORMAS" localSheetId="3">#REF!</definedName>
    <definedName name="NORMAS" localSheetId="4">#REF!</definedName>
    <definedName name="NORMAS">#REF!</definedName>
    <definedName name="NOTAS">#REF!</definedName>
    <definedName name="ÑÑ">#REF!</definedName>
    <definedName name="ÑÑÑ">#REF!</definedName>
    <definedName name="obra" localSheetId="1">[2]DATOS!$B$1:$B$65536</definedName>
    <definedName name="obra">[1]DATOS!$B$1:$B$65536</definedName>
    <definedName name="observaciones">#REF!</definedName>
    <definedName name="P" localSheetId="5">#REF!</definedName>
    <definedName name="P" localSheetId="6">#REF!</definedName>
    <definedName name="P" localSheetId="3">#REF!</definedName>
    <definedName name="P" localSheetId="4">#REF!</definedName>
    <definedName name="P">#REF!</definedName>
    <definedName name="perf">#REF!</definedName>
    <definedName name="perfil">#REF!</definedName>
    <definedName name="Peso1A">#REF!</definedName>
    <definedName name="Peso2A">#REF!</definedName>
    <definedName name="Peso3">#REF!</definedName>
    <definedName name="Peso4">#REF!</definedName>
    <definedName name="Pesoagua2">#REF!</definedName>
    <definedName name="Pesoagua3">#REF!</definedName>
    <definedName name="PesoAire">#REF!</definedName>
    <definedName name="PesoAire2">#REF!</definedName>
    <definedName name="Pesoaire3">#REF!</definedName>
    <definedName name="Pesoenagua">#REF!</definedName>
    <definedName name="Pesoparaf3">#REF!</definedName>
    <definedName name="Pesoparafinada">#REF!</definedName>
    <definedName name="PesoParf2">#REF!</definedName>
    <definedName name="PESORETCF1">#REF!</definedName>
    <definedName name="PESORETCF2">#REF!</definedName>
    <definedName name="PESORETCF3">#REF!</definedName>
    <definedName name="plano">#REF!</definedName>
    <definedName name="planta">#REF!</definedName>
    <definedName name="porcentaje_aditivo" localSheetId="5">#REF!</definedName>
    <definedName name="porcentaje_aditivo" localSheetId="6">#REF!</definedName>
    <definedName name="porcentaje_aditivo" localSheetId="3">#REF!</definedName>
    <definedName name="porcentaje_aditivo" localSheetId="4">#REF!</definedName>
    <definedName name="porcentaje_aditivo">#REF!</definedName>
    <definedName name="porcentaje_finos" localSheetId="5">#REF!</definedName>
    <definedName name="porcentaje_finos" localSheetId="6">#REF!</definedName>
    <definedName name="porcentaje_finos" localSheetId="3">#REF!</definedName>
    <definedName name="porcentaje_finos" localSheetId="4">#REF!</definedName>
    <definedName name="porcentaje_finos">#REF!</definedName>
    <definedName name="porcentaje_gruesos">#REF!</definedName>
    <definedName name="PPP">#REF!</definedName>
    <definedName name="PPPP">#REF!</definedName>
    <definedName name="PPPPP">#REF!</definedName>
    <definedName name="PR">#REF!</definedName>
    <definedName name="PRINT_AREA">#N/A</definedName>
    <definedName name="PRINT_TITLES">#N/A</definedName>
    <definedName name="PRINT_TITLES_MI">#N/A</definedName>
    <definedName name="Proceso" localSheetId="3">#REF!</definedName>
    <definedName name="Proceso" localSheetId="4">#REF!</definedName>
    <definedName name="Proceso">#REF!</definedName>
    <definedName name="Procesos">#REF!</definedName>
    <definedName name="propiedades">#REF!</definedName>
    <definedName name="proporciones">#REF!</definedName>
    <definedName name="proporciones_volumen">#REF!</definedName>
    <definedName name="REDGUAYABALCONS"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3"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localSheetId="4"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DGUAYABALCONS"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f" localSheetId="1">[2]DATOS!$A$1:$A$65536</definedName>
    <definedName name="ref">[1]DATOS!$A$1:$A$65536</definedName>
    <definedName name="reg" localSheetId="5">#REF!</definedName>
    <definedName name="reg" localSheetId="1">#REF!</definedName>
    <definedName name="reg" localSheetId="6">#REF!</definedName>
    <definedName name="reg" localSheetId="3">#REF!</definedName>
    <definedName name="reg" localSheetId="4">#REF!</definedName>
    <definedName name="reg">#REF!</definedName>
    <definedName name="Registro" localSheetId="6">[1]DATOS!#REF!</definedName>
    <definedName name="Registro">[1]DATOS!#REF!</definedName>
    <definedName name="RENDIJALISCOOPERACIÓN"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3"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localSheetId="4"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DIJALISCOOPERACIÓN"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3"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localSheetId="4"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NJALISCOOPERACIÓN"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reteido38">#REF!</definedName>
    <definedName name="reteido4">#REF!</definedName>
    <definedName name="Retenido1">#REF!</definedName>
    <definedName name="Retenido10">#REF!</definedName>
    <definedName name="Retenido100">#REF!</definedName>
    <definedName name="retenido112">#REF!</definedName>
    <definedName name="retenido12">#REF!</definedName>
    <definedName name="Retenido200">#REF!</definedName>
    <definedName name="Retenido30">#REF!</definedName>
    <definedName name="Retenido34">#REF!</definedName>
    <definedName name="retenido38">#REF!</definedName>
    <definedName name="Retenido38.">#REF!</definedName>
    <definedName name="retenido4">#REF!</definedName>
    <definedName name="retenido40">#REF!</definedName>
    <definedName name="Retenido50">#REF!</definedName>
    <definedName name="Retenido8">#REF!</definedName>
    <definedName name="Retenido80">#REF!</definedName>
    <definedName name="RF" localSheetId="1">[2]DATOS!#REF!</definedName>
    <definedName name="RF" localSheetId="6">[1]DATOS!#REF!</definedName>
    <definedName name="RF" localSheetId="3">[1]DATOS!#REF!</definedName>
    <definedName name="RF">[1]DATOS!#REF!</definedName>
    <definedName name="RICE">#REF!</definedName>
    <definedName name="Roughness_Processed_BTAVCICD1">#REF!</definedName>
    <definedName name="s4o" localSheetId="6">#REF!</definedName>
    <definedName name="s4o">#REF!</definedName>
    <definedName name="sdsd">[21]Lista!$B$4:$B$12</definedName>
    <definedName name="sjdjhfdggf">#REF!</definedName>
    <definedName name="slskjsjs">#REF!</definedName>
    <definedName name="smi">#REF!</definedName>
    <definedName name="sojo">#REF!</definedName>
    <definedName name="SOLI">#REF!</definedName>
    <definedName name="sososo">#REF!</definedName>
    <definedName name="ssdd">[21]Lista!$B$23:$B$43</definedName>
    <definedName name="SUELO">[22]Hoja1!$B$3:$B$5</definedName>
    <definedName name="sumatoria">#REF!</definedName>
    <definedName name="tamaño_maximo" localSheetId="5">#REF!</definedName>
    <definedName name="tamaño_maximo" localSheetId="6">#REF!</definedName>
    <definedName name="tamaño_maximo" localSheetId="3">#REF!</definedName>
    <definedName name="tamaño_maximo" localSheetId="4">#REF!</definedName>
    <definedName name="tamaño_maximo">#REF!</definedName>
    <definedName name="TAMICES">#REF!</definedName>
    <definedName name="TER">[8]Hoja2!$C$5:$C$7</definedName>
    <definedName name="TipoDeDocumento" localSheetId="5">#REF!</definedName>
    <definedName name="TipoDeDocumento" localSheetId="6">#REF!</definedName>
    <definedName name="TipoDeDocumento" localSheetId="3">#REF!</definedName>
    <definedName name="TipoDeDocumento" localSheetId="4">#REF!</definedName>
    <definedName name="TipoDeDocumento">#REF!</definedName>
    <definedName name="TipoDoc">[23]Lista!$B$4:$B$17</definedName>
    <definedName name="TipoDocumento" localSheetId="5">#REF!</definedName>
    <definedName name="TipoDocumento" localSheetId="6">#REF!</definedName>
    <definedName name="TipoDocumento" localSheetId="3">#REF!</definedName>
    <definedName name="TipoDocumento" localSheetId="4">#REF!</definedName>
    <definedName name="TipoDocumento">#REF!</definedName>
    <definedName name="_xlnm.Print_Titles" localSheetId="5">'OPERACION Y MANTENIM'!$A:$L,'OPERACION Y MANTENIM'!$1:$6</definedName>
    <definedName name="_xlnm.Print_Titles" localSheetId="6">'Registro fotográfico puentes'!$A:$L,'Registro fotográfico puentes'!$1:$6</definedName>
    <definedName name="_xlnm.Print_Titles" localSheetId="3">'Registro fotográfico técnico'!$A:$L,'Registro fotográfico técnico'!$1:$6</definedName>
    <definedName name="_xlnm.Print_Titles" localSheetId="4">'Registro fotográfico túnel'!$A:$L,'Registro fotográfico túnel'!$1:$6</definedName>
    <definedName name="TT">#REF!</definedName>
    <definedName name="UIY">#REF!</definedName>
    <definedName name="VALOR_CONSIGNADO">'[6]Consignaciones CCS'!$H$8:$H$379</definedName>
    <definedName name="vidr1" localSheetId="1">[2]DATOS!$J$1:$J$65536</definedName>
    <definedName name="vidr1">[1]DATOS!$J$1:$J$65536</definedName>
    <definedName name="vidr2" localSheetId="1">[2]DATOS!$N$1:$N$65536</definedName>
    <definedName name="vidr2">[1]DATOS!$N$1:$N$65536</definedName>
    <definedName name="vidr3" localSheetId="1">[2]DATOS!$Q$1:$Q$65536</definedName>
    <definedName name="vidr3">[1]DATOS!$Q$1:$Q$65536</definedName>
    <definedName name="vidr4" localSheetId="1">[2]DATOS!$T$1:$T$65536</definedName>
    <definedName name="vidr4">[1]DATOS!$T$1:$T$65536</definedName>
    <definedName name="vidri" localSheetId="1">[2]DATOS!$F$1:$F$65536</definedName>
    <definedName name="vidri">[1]DATOS!$F$1:$F$65536</definedName>
    <definedName name="Volumen">#REF!</definedName>
    <definedName name="VOLUMEN1">#REF!</definedName>
    <definedName name="wrn.portafolios." localSheetId="5"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6"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3"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localSheetId="4"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wrn.portafolios." hidden="1">{#N/A,#N/A,FALSE,"1 Ago 99";#N/A,#N/A,FALSE,"31 Jul 99";#N/A,#N/A,FALSE,"30 Jul 99";#N/A,#N/A,FALSE,"18 Jul 99 ";#N/A,#N/A,FALSE,"29 Jul 99";#N/A,#N/A,FALSE,"28 Jul 99";#N/A,#N/A,FALSE,"27 Jul 99";#N/A,#N/A,FALSE,"26 Jul 99";#N/A,#N/A,FALSE,"25 Jul 99";#N/A,#N/A,FALSE,"24 Jul 99";#N/A,#N/A,FALSE,"23 Jul 99";#N/A,#N/A,FALSE,"22 Jul 99";#N/A,#N/A,FALSE,"21 Jul 99";#N/A,#N/A,FALSE,"19 Jul 99";#N/A,#N/A,FALSE,"17 Jul 99 ";#N/A,#N/A,FALSE,"16 Jul 99 ";#N/A,#N/A,FALSE,"15 Jul 99  ";#N/A,#N/A,FALSE,"14 Jul 99 ";#N/A,#N/A,FALSE,"13 Jul 99";#N/A,#N/A,FALSE,"11 Jul 99";#N/A,#N/A,FALSE,"10 Jul 99";#N/A,#N/A,FALSE,"9 Jul 99";#N/A,#N/A,FALSE,"8 Jul 99";#N/A,#N/A,FALSE,"7 Jul 99 ";#N/A,#N/A,FALSE,"6 Jul 99 ";#N/A,#N/A,FALSE,"5 Jul 99 ";#N/A,#N/A,FALSE,"4 Jul 99";#N/A,#N/A,FALSE,"3 Jul 99";#N/A,#N/A,FALSE,"2 Jul 99 ";#N/A,#N/A,FALSE,"1 Jul 99 ";#N/A,#N/A,FALSE,"12 Jul 99 "}</definedName>
    <definedName name="x">[20]Lista!$B$17:$B$37</definedName>
    <definedName name="yipitin" localSheetId="2">[1]DATOS!#REF!</definedName>
    <definedName name="yipitin" localSheetId="6">[1]DATOS!#REF!</definedName>
    <definedName name="yipitin" localSheetId="3">[1]DATOS!#REF!</definedName>
    <definedName name="yipitin">[1]DATOS!#REF!</definedName>
    <definedName name="Yipo" localSheetId="2">[1]DATOS!#REF!</definedName>
    <definedName name="Yipo" localSheetId="6">[1]DATOS!#REF!</definedName>
    <definedName name="Yipo">[1]DATOS!#REF!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280" i="640" l="1"/>
  <c r="Q280" i="640" s="1"/>
  <c r="O279" i="640"/>
  <c r="Q279" i="640" s="1"/>
  <c r="O278" i="640"/>
  <c r="Q278" i="640" s="1"/>
  <c r="N273" i="640"/>
  <c r="O272" i="640"/>
  <c r="Q272" i="640" s="1"/>
  <c r="O271" i="640"/>
  <c r="Q271" i="640" s="1"/>
  <c r="O270" i="640"/>
  <c r="Q270" i="640" s="1"/>
  <c r="Q267" i="640"/>
  <c r="O267" i="640"/>
  <c r="O266" i="640"/>
  <c r="O265" i="640"/>
  <c r="Q264" i="640"/>
  <c r="O264" i="640"/>
  <c r="O263" i="640"/>
  <c r="Q263" i="640" s="1"/>
  <c r="O262" i="640"/>
  <c r="Q262" i="640" s="1"/>
  <c r="O261" i="640"/>
  <c r="Q261" i="640" s="1"/>
  <c r="Q260" i="640"/>
  <c r="O260" i="640"/>
  <c r="O259" i="640"/>
  <c r="Q259" i="640" s="1"/>
  <c r="O258" i="640"/>
  <c r="Q258" i="640" s="1"/>
  <c r="O257" i="640"/>
  <c r="Q257" i="640" s="1"/>
  <c r="Q256" i="640"/>
  <c r="O256" i="640"/>
  <c r="O255" i="640"/>
  <c r="Q255" i="640" s="1"/>
  <c r="O254" i="640"/>
  <c r="Q254" i="640" s="1"/>
  <c r="O253" i="640"/>
  <c r="Q253" i="640" s="1"/>
  <c r="O252" i="640"/>
  <c r="G252" i="640"/>
  <c r="Q251" i="640"/>
  <c r="O251" i="640"/>
  <c r="O250" i="640"/>
  <c r="Q250" i="640" s="1"/>
  <c r="O249" i="640"/>
  <c r="Q249" i="640" s="1"/>
  <c r="O248" i="640"/>
  <c r="G248" i="640"/>
  <c r="G273" i="640" s="1"/>
  <c r="O247" i="640"/>
  <c r="Q247" i="640" s="1"/>
  <c r="O236" i="640"/>
  <c r="Q236" i="640" s="1"/>
  <c r="Q231" i="640"/>
  <c r="O231" i="640"/>
  <c r="O230" i="640"/>
  <c r="Q230" i="640" s="1"/>
  <c r="O229" i="640"/>
  <c r="Q229" i="640" s="1"/>
  <c r="O228" i="640"/>
  <c r="Q228" i="640" s="1"/>
  <c r="Q227" i="640"/>
  <c r="O227" i="640"/>
  <c r="O226" i="640"/>
  <c r="Q226" i="640" s="1"/>
  <c r="O225" i="640"/>
  <c r="Q225" i="640" s="1"/>
  <c r="O224" i="640"/>
  <c r="Q224" i="640" s="1"/>
  <c r="N221" i="640"/>
  <c r="O220" i="640"/>
  <c r="Q220" i="640" s="1"/>
  <c r="Q219" i="640"/>
  <c r="O219" i="640"/>
  <c r="O218" i="640"/>
  <c r="Q218" i="640" s="1"/>
  <c r="O217" i="640"/>
  <c r="Q217" i="640" s="1"/>
  <c r="O216" i="640"/>
  <c r="Q216" i="640" s="1"/>
  <c r="Q215" i="640"/>
  <c r="O215" i="640"/>
  <c r="O214" i="640"/>
  <c r="Q214" i="640" s="1"/>
  <c r="O213" i="640"/>
  <c r="Q213" i="640" s="1"/>
  <c r="O212" i="640"/>
  <c r="Q212" i="640" s="1"/>
  <c r="Q211" i="640"/>
  <c r="O211" i="640"/>
  <c r="O210" i="640"/>
  <c r="Q210" i="640" s="1"/>
  <c r="O209" i="640"/>
  <c r="Q209" i="640" s="1"/>
  <c r="O208" i="640"/>
  <c r="Q208" i="640" s="1"/>
  <c r="Q207" i="640"/>
  <c r="O207" i="640"/>
  <c r="O206" i="640"/>
  <c r="Q206" i="640" s="1"/>
  <c r="O205" i="640"/>
  <c r="Q205" i="640" s="1"/>
  <c r="O204" i="640"/>
  <c r="Q204" i="640" s="1"/>
  <c r="Q203" i="640"/>
  <c r="O203" i="640"/>
  <c r="O202" i="640"/>
  <c r="Q202" i="640" s="1"/>
  <c r="O201" i="640"/>
  <c r="Q201" i="640" s="1"/>
  <c r="O200" i="640"/>
  <c r="Q200" i="640" s="1"/>
  <c r="Q199" i="640"/>
  <c r="O199" i="640"/>
  <c r="O198" i="640"/>
  <c r="Q198" i="640" s="1"/>
  <c r="O197" i="640"/>
  <c r="Q197" i="640" s="1"/>
  <c r="O190" i="640"/>
  <c r="Q190" i="640" s="1"/>
  <c r="Q189" i="640"/>
  <c r="O189" i="640"/>
  <c r="O188" i="640"/>
  <c r="Q188" i="640" s="1"/>
  <c r="O187" i="640"/>
  <c r="Q187" i="640" s="1"/>
  <c r="N187" i="640"/>
  <c r="O186" i="640"/>
  <c r="Q186" i="640" s="1"/>
  <c r="O185" i="640"/>
  <c r="G185" i="640"/>
  <c r="Q185" i="640" s="1"/>
  <c r="O184" i="640"/>
  <c r="Q184" i="640" s="1"/>
  <c r="O183" i="640"/>
  <c r="Q183" i="640" s="1"/>
  <c r="Q182" i="640"/>
  <c r="O182" i="640"/>
  <c r="O181" i="640"/>
  <c r="Q181" i="640" s="1"/>
  <c r="O180" i="640"/>
  <c r="Q180" i="640" s="1"/>
  <c r="O179" i="640"/>
  <c r="Q179" i="640" s="1"/>
  <c r="O178" i="640"/>
  <c r="Q178" i="640" s="1"/>
  <c r="O177" i="640"/>
  <c r="Q177" i="640" s="1"/>
  <c r="O172" i="640"/>
  <c r="Q172" i="640" s="1"/>
  <c r="O171" i="640"/>
  <c r="Q171" i="640" s="1"/>
  <c r="O170" i="640"/>
  <c r="Q170" i="640" s="1"/>
  <c r="O169" i="640"/>
  <c r="Q169" i="640" s="1"/>
  <c r="O168" i="640"/>
  <c r="Q168" i="640" s="1"/>
  <c r="O167" i="640"/>
  <c r="Q167" i="640" s="1"/>
  <c r="O166" i="640"/>
  <c r="Q166" i="640" s="1"/>
  <c r="O165" i="640"/>
  <c r="Q165" i="640" s="1"/>
  <c r="O164" i="640"/>
  <c r="Q164" i="640" s="1"/>
  <c r="O156" i="640"/>
  <c r="Q156" i="640" s="1"/>
  <c r="O155" i="640"/>
  <c r="Q155" i="640" s="1"/>
  <c r="O154" i="640"/>
  <c r="Q154" i="640" s="1"/>
  <c r="O153" i="640"/>
  <c r="Q153" i="640" s="1"/>
  <c r="O152" i="640"/>
  <c r="Q152" i="640" s="1"/>
  <c r="O151" i="640"/>
  <c r="O150" i="640"/>
  <c r="Q150" i="640" s="1"/>
  <c r="O149" i="640"/>
  <c r="Q149" i="640" s="1"/>
  <c r="O148" i="640"/>
  <c r="Q148" i="640" s="1"/>
  <c r="O147" i="640"/>
  <c r="Q147" i="640" s="1"/>
  <c r="O146" i="640"/>
  <c r="Q146" i="640" s="1"/>
  <c r="O142" i="640"/>
  <c r="Q142" i="640" s="1"/>
  <c r="O141" i="640"/>
  <c r="Q141" i="640" s="1"/>
  <c r="O140" i="640"/>
  <c r="Q140" i="640" s="1"/>
  <c r="O139" i="640"/>
  <c r="Q139" i="640" s="1"/>
  <c r="O138" i="640"/>
  <c r="Q138" i="640" s="1"/>
  <c r="O137" i="640"/>
  <c r="Q137" i="640" s="1"/>
  <c r="O136" i="640"/>
  <c r="G136" i="640"/>
  <c r="Q136" i="640" s="1"/>
  <c r="O135" i="640"/>
  <c r="Q135" i="640" s="1"/>
  <c r="O134" i="640"/>
  <c r="Q134" i="640" s="1"/>
  <c r="O133" i="640"/>
  <c r="Q133" i="640" s="1"/>
  <c r="O132" i="640"/>
  <c r="Q132" i="640" s="1"/>
  <c r="O131" i="640"/>
  <c r="Q131" i="640" s="1"/>
  <c r="O130" i="640"/>
  <c r="Q130" i="640" s="1"/>
  <c r="O129" i="640"/>
  <c r="Q129" i="640" s="1"/>
  <c r="O128" i="640"/>
  <c r="Q128" i="640" s="1"/>
  <c r="O127" i="640"/>
  <c r="Q127" i="640" s="1"/>
  <c r="O126" i="640"/>
  <c r="Q126" i="640" s="1"/>
  <c r="O125" i="640"/>
  <c r="Q125" i="640" s="1"/>
  <c r="O124" i="640"/>
  <c r="Q124" i="640" s="1"/>
  <c r="O123" i="640"/>
  <c r="Q123" i="640" s="1"/>
  <c r="O122" i="640"/>
  <c r="Q122" i="640" s="1"/>
  <c r="O121" i="640"/>
  <c r="Q121" i="640" s="1"/>
  <c r="O120" i="640"/>
  <c r="Q120" i="640" s="1"/>
  <c r="O119" i="640"/>
  <c r="Q119" i="640" s="1"/>
  <c r="O113" i="640"/>
  <c r="Q113" i="640" s="1"/>
  <c r="O112" i="640"/>
  <c r="Q112" i="640" s="1"/>
  <c r="G111" i="640"/>
  <c r="G114" i="640" s="1"/>
  <c r="Q110" i="640"/>
  <c r="O110" i="640"/>
  <c r="O109" i="640"/>
  <c r="Q109" i="640" s="1"/>
  <c r="O108" i="640"/>
  <c r="Q108" i="640" s="1"/>
  <c r="O107" i="640"/>
  <c r="Q107" i="640" s="1"/>
  <c r="Q106" i="640"/>
  <c r="O106" i="640"/>
  <c r="O105" i="640"/>
  <c r="Q105" i="640" s="1"/>
  <c r="O104" i="640"/>
  <c r="Q104" i="640" s="1"/>
  <c r="O103" i="640"/>
  <c r="Q103" i="640" s="1"/>
  <c r="Q102" i="640"/>
  <c r="O102" i="640"/>
  <c r="O101" i="640"/>
  <c r="Q101" i="640" s="1"/>
  <c r="O100" i="640"/>
  <c r="Q100" i="640" s="1"/>
  <c r="O99" i="640"/>
  <c r="Q99" i="640" s="1"/>
  <c r="Q98" i="640"/>
  <c r="O98" i="640"/>
  <c r="O97" i="640"/>
  <c r="Q97" i="640" s="1"/>
  <c r="O96" i="640"/>
  <c r="Q96" i="640" s="1"/>
  <c r="O95" i="640"/>
  <c r="Q95" i="640" s="1"/>
  <c r="Q94" i="640"/>
  <c r="O94" i="640"/>
  <c r="O93" i="640"/>
  <c r="Q93" i="640" s="1"/>
  <c r="O92" i="640"/>
  <c r="Q92" i="640" s="1"/>
  <c r="O91" i="640"/>
  <c r="Q91" i="640" s="1"/>
  <c r="Q90" i="640"/>
  <c r="O90" i="640"/>
  <c r="O89" i="640"/>
  <c r="Q89" i="640" s="1"/>
  <c r="O88" i="640"/>
  <c r="Q88" i="640" s="1"/>
  <c r="O87" i="640"/>
  <c r="Q87" i="640" s="1"/>
  <c r="Q86" i="640"/>
  <c r="O86" i="640"/>
  <c r="O85" i="640"/>
  <c r="Q85" i="640" s="1"/>
  <c r="O84" i="640"/>
  <c r="Q84" i="640" s="1"/>
  <c r="O83" i="640"/>
  <c r="Q83" i="640" s="1"/>
  <c r="Q82" i="640"/>
  <c r="O82" i="640"/>
  <c r="O81" i="640"/>
  <c r="Q81" i="640" s="1"/>
  <c r="O80" i="640"/>
  <c r="Q80" i="640" s="1"/>
  <c r="O79" i="640"/>
  <c r="Q79" i="640" s="1"/>
  <c r="Q78" i="640"/>
  <c r="O78" i="640"/>
  <c r="O77" i="640"/>
  <c r="Q77" i="640" s="1"/>
  <c r="O76" i="640"/>
  <c r="Q76" i="640" s="1"/>
  <c r="O75" i="640"/>
  <c r="Q75" i="640" s="1"/>
  <c r="Q74" i="640"/>
  <c r="O74" i="640"/>
  <c r="O73" i="640"/>
  <c r="Q73" i="640" s="1"/>
  <c r="O72" i="640"/>
  <c r="Q72" i="640" s="1"/>
  <c r="O71" i="640"/>
  <c r="Q71" i="640" s="1"/>
  <c r="Q70" i="640"/>
  <c r="O70" i="640"/>
  <c r="O69" i="640"/>
  <c r="Q69" i="640" s="1"/>
  <c r="O68" i="640"/>
  <c r="Q68" i="640" s="1"/>
  <c r="O67" i="640"/>
  <c r="Q67" i="640" s="1"/>
  <c r="Q66" i="640"/>
  <c r="O66" i="640"/>
  <c r="O65" i="640"/>
  <c r="Q65" i="640" s="1"/>
  <c r="O64" i="640"/>
  <c r="Q64" i="640" s="1"/>
  <c r="O63" i="640"/>
  <c r="Q63" i="640" s="1"/>
  <c r="Q62" i="640"/>
  <c r="O62" i="640"/>
  <c r="O61" i="640"/>
  <c r="Q61" i="640" s="1"/>
  <c r="O60" i="640"/>
  <c r="Q60" i="640" s="1"/>
  <c r="O59" i="640"/>
  <c r="Q59" i="640" s="1"/>
  <c r="Q58" i="640"/>
  <c r="O58" i="640"/>
  <c r="O57" i="640"/>
  <c r="Q57" i="640" s="1"/>
  <c r="O56" i="640"/>
  <c r="Q56" i="640" s="1"/>
  <c r="O55" i="640"/>
  <c r="Q55" i="640" s="1"/>
  <c r="Q54" i="640"/>
  <c r="O54" i="640"/>
  <c r="O53" i="640"/>
  <c r="Q53" i="640" s="1"/>
  <c r="O52" i="640"/>
  <c r="Q52" i="640" s="1"/>
  <c r="O51" i="640"/>
  <c r="Q51" i="640" s="1"/>
  <c r="Q50" i="640"/>
  <c r="O50" i="640"/>
  <c r="O49" i="640"/>
  <c r="Q49" i="640" s="1"/>
  <c r="O48" i="640"/>
  <c r="Q48" i="640" s="1"/>
  <c r="O47" i="640"/>
  <c r="Q47" i="640" s="1"/>
  <c r="Q46" i="640"/>
  <c r="O46" i="640"/>
  <c r="O45" i="640"/>
  <c r="Q45" i="640" s="1"/>
  <c r="O44" i="640"/>
  <c r="Q44" i="640" s="1"/>
  <c r="O43" i="640"/>
  <c r="Q43" i="640" s="1"/>
  <c r="Q42" i="640"/>
  <c r="O42" i="640"/>
  <c r="O41" i="640"/>
  <c r="Q41" i="640" s="1"/>
  <c r="O40" i="640"/>
  <c r="Q40" i="640" s="1"/>
  <c r="O39" i="640"/>
  <c r="Q39" i="640" s="1"/>
  <c r="Q38" i="640"/>
  <c r="O38" i="640"/>
  <c r="O37" i="640"/>
  <c r="Q37" i="640" s="1"/>
  <c r="O36" i="640"/>
  <c r="Q36" i="640" s="1"/>
  <c r="O35" i="640"/>
  <c r="Q35" i="640" s="1"/>
  <c r="Q34" i="640"/>
  <c r="O34" i="640"/>
  <c r="O33" i="640"/>
  <c r="Q33" i="640" s="1"/>
  <c r="O32" i="640"/>
  <c r="Q32" i="640" s="1"/>
  <c r="O31" i="640"/>
  <c r="Q31" i="640" s="1"/>
  <c r="Q30" i="640"/>
  <c r="O30" i="640"/>
  <c r="O29" i="640"/>
  <c r="Q29" i="640" s="1"/>
  <c r="O28" i="640"/>
  <c r="Q28" i="640" s="1"/>
  <c r="O27" i="640"/>
  <c r="Q27" i="640" s="1"/>
  <c r="Q26" i="640"/>
  <c r="O26" i="640"/>
  <c r="O25" i="640"/>
  <c r="Q25" i="640" s="1"/>
  <c r="O24" i="640"/>
  <c r="Q24" i="640" s="1"/>
  <c r="O23" i="640"/>
  <c r="Q23" i="640" s="1"/>
  <c r="Q22" i="640"/>
  <c r="O22" i="640"/>
  <c r="O21" i="640"/>
  <c r="Q21" i="640" s="1"/>
  <c r="O20" i="640"/>
  <c r="Q20" i="640" s="1"/>
  <c r="O19" i="640"/>
  <c r="Q19" i="640" s="1"/>
  <c r="Q18" i="640"/>
  <c r="O18" i="640"/>
  <c r="O17" i="640"/>
  <c r="Q17" i="640" s="1"/>
  <c r="O16" i="640"/>
  <c r="Q16" i="640" s="1"/>
  <c r="O15" i="640"/>
  <c r="Q15" i="640" s="1"/>
  <c r="N14" i="640"/>
  <c r="Q252" i="640" l="1"/>
  <c r="Q111" i="640"/>
  <c r="Q114" i="640" s="1"/>
  <c r="Q248" i="640"/>
  <c r="Q273" i="640" s="1"/>
  <c r="S273" i="640" s="1"/>
  <c r="G77" i="686" l="1"/>
  <c r="G76" i="686"/>
  <c r="F75" i="686"/>
  <c r="E75" i="686"/>
  <c r="D75" i="686"/>
  <c r="G74" i="686"/>
  <c r="G73" i="686"/>
  <c r="F72" i="686"/>
  <c r="E72" i="686"/>
  <c r="D72" i="686"/>
  <c r="G71" i="686"/>
  <c r="G70" i="686"/>
  <c r="F69" i="686"/>
  <c r="E69" i="686"/>
  <c r="D69" i="686"/>
  <c r="G68" i="686"/>
  <c r="G67" i="686"/>
  <c r="G66" i="686"/>
  <c r="G65" i="686"/>
  <c r="G64" i="686"/>
  <c r="G63" i="686"/>
  <c r="G62" i="686"/>
  <c r="G61" i="686"/>
  <c r="F60" i="686"/>
  <c r="E60" i="686"/>
  <c r="D60" i="686"/>
  <c r="G59" i="686"/>
  <c r="G58" i="686"/>
  <c r="F57" i="686"/>
  <c r="E57" i="686"/>
  <c r="D57" i="686"/>
  <c r="Q56" i="686"/>
  <c r="G56" i="686"/>
  <c r="Q55" i="686"/>
  <c r="G55" i="686"/>
  <c r="P54" i="686"/>
  <c r="O54" i="686"/>
  <c r="N54" i="686"/>
  <c r="G54" i="686"/>
  <c r="P53" i="686"/>
  <c r="Q53" i="686" s="1"/>
  <c r="G53" i="686"/>
  <c r="Q52" i="686"/>
  <c r="G52" i="686"/>
  <c r="P51" i="686"/>
  <c r="O51" i="686"/>
  <c r="N51" i="686"/>
  <c r="M51" i="686"/>
  <c r="G51" i="686"/>
  <c r="Q50" i="686"/>
  <c r="G50" i="686"/>
  <c r="Q49" i="686"/>
  <c r="G49" i="686"/>
  <c r="P48" i="686"/>
  <c r="O48" i="686"/>
  <c r="N48" i="686"/>
  <c r="M48" i="686"/>
  <c r="Q48" i="686" s="1"/>
  <c r="F48" i="686"/>
  <c r="E48" i="686"/>
  <c r="D48" i="686"/>
  <c r="Q47" i="686"/>
  <c r="G47" i="686"/>
  <c r="Q46" i="686"/>
  <c r="G46" i="686"/>
  <c r="O45" i="686"/>
  <c r="N45" i="686"/>
  <c r="M45" i="686"/>
  <c r="F45" i="686"/>
  <c r="E45" i="686"/>
  <c r="D45" i="686"/>
  <c r="Q44" i="686"/>
  <c r="G44" i="686"/>
  <c r="Q43" i="686"/>
  <c r="O42" i="686"/>
  <c r="N42" i="686"/>
  <c r="M42" i="686"/>
  <c r="F42" i="686"/>
  <c r="E42" i="686"/>
  <c r="D42" i="686"/>
  <c r="Q41" i="686"/>
  <c r="G41" i="686"/>
  <c r="Q40" i="686"/>
  <c r="G40" i="686"/>
  <c r="O39" i="686"/>
  <c r="N39" i="686"/>
  <c r="Q39" i="686" s="1"/>
  <c r="M39" i="686"/>
  <c r="F39" i="686"/>
  <c r="E39" i="686"/>
  <c r="D39" i="686"/>
  <c r="Q38" i="686"/>
  <c r="G38" i="686"/>
  <c r="Q37" i="686"/>
  <c r="G37" i="686"/>
  <c r="O36" i="686"/>
  <c r="N36" i="686"/>
  <c r="M36" i="686"/>
  <c r="F36" i="686"/>
  <c r="E36" i="686"/>
  <c r="D36" i="686"/>
  <c r="O35" i="686"/>
  <c r="Q35" i="686" s="1"/>
  <c r="G35" i="686"/>
  <c r="O34" i="686"/>
  <c r="Q34" i="686" s="1"/>
  <c r="G34" i="686"/>
  <c r="P33" i="686"/>
  <c r="O33" i="686"/>
  <c r="N33" i="686"/>
  <c r="M33" i="686"/>
  <c r="Q33" i="686" s="1"/>
  <c r="F33" i="686"/>
  <c r="E33" i="686"/>
  <c r="D33" i="686"/>
  <c r="O32" i="686"/>
  <c r="N32" i="686"/>
  <c r="M32" i="686"/>
  <c r="G32" i="686"/>
  <c r="O31" i="686"/>
  <c r="N31" i="686"/>
  <c r="G31" i="686"/>
  <c r="F30" i="686"/>
  <c r="E30" i="686"/>
  <c r="D30" i="686"/>
  <c r="Q29" i="686"/>
  <c r="G29" i="686"/>
  <c r="Q28" i="686"/>
  <c r="G28" i="686"/>
  <c r="F27" i="686"/>
  <c r="E27" i="686"/>
  <c r="D27" i="686"/>
  <c r="G27" i="686" s="1"/>
  <c r="Q26" i="686"/>
  <c r="G26" i="686"/>
  <c r="Q25" i="686"/>
  <c r="G25" i="686"/>
  <c r="P24" i="686"/>
  <c r="P30" i="686" s="1"/>
  <c r="O24" i="686"/>
  <c r="O30" i="686" s="1"/>
  <c r="N24" i="686"/>
  <c r="N30" i="686" s="1"/>
  <c r="M24" i="686"/>
  <c r="Q24" i="686" s="1"/>
  <c r="F24" i="686"/>
  <c r="E24" i="686"/>
  <c r="D24" i="686"/>
  <c r="O23" i="686"/>
  <c r="M23" i="686"/>
  <c r="G23" i="686"/>
  <c r="O22" i="686"/>
  <c r="G22" i="686"/>
  <c r="P21" i="686"/>
  <c r="P27" i="686" s="1"/>
  <c r="O21" i="686"/>
  <c r="O27" i="686" s="1"/>
  <c r="N21" i="686"/>
  <c r="N27" i="686" s="1"/>
  <c r="M21" i="686"/>
  <c r="M27" i="686" s="1"/>
  <c r="F21" i="686"/>
  <c r="E21" i="686"/>
  <c r="D21" i="686"/>
  <c r="Q20" i="686"/>
  <c r="G20" i="686"/>
  <c r="Q19" i="686"/>
  <c r="G19" i="686"/>
  <c r="P18" i="686"/>
  <c r="O18" i="686"/>
  <c r="N18" i="686"/>
  <c r="M18" i="686"/>
  <c r="F18" i="686"/>
  <c r="E18" i="686"/>
  <c r="D18" i="686"/>
  <c r="Q17" i="686"/>
  <c r="G17" i="686"/>
  <c r="Q16" i="686"/>
  <c r="G16" i="686"/>
  <c r="P15" i="686"/>
  <c r="O15" i="686"/>
  <c r="N15" i="686"/>
  <c r="M15" i="686"/>
  <c r="F15" i="686"/>
  <c r="E15" i="686"/>
  <c r="D15" i="686"/>
  <c r="G15" i="686" s="1"/>
  <c r="P14" i="686"/>
  <c r="P23" i="686" s="1"/>
  <c r="N14" i="686"/>
  <c r="N23" i="686" s="1"/>
  <c r="M14" i="686"/>
  <c r="E14" i="686"/>
  <c r="D14" i="686"/>
  <c r="P13" i="686"/>
  <c r="P22" i="686" s="1"/>
  <c r="N13" i="686"/>
  <c r="M13" i="686"/>
  <c r="E13" i="686"/>
  <c r="D13" i="686"/>
  <c r="Q12" i="686"/>
  <c r="G12" i="686"/>
  <c r="G14" i="686" l="1"/>
  <c r="Q15" i="686"/>
  <c r="G24" i="686"/>
  <c r="G33" i="686"/>
  <c r="G48" i="686"/>
  <c r="G57" i="686"/>
  <c r="G69" i="686"/>
  <c r="G18" i="686"/>
  <c r="G39" i="686"/>
  <c r="Q51" i="686"/>
  <c r="Q13" i="686"/>
  <c r="Q14" i="686"/>
  <c r="G30" i="686"/>
  <c r="Q32" i="686"/>
  <c r="Q36" i="686"/>
  <c r="Q42" i="686"/>
  <c r="Q45" i="686"/>
  <c r="G60" i="686"/>
  <c r="G72" i="686"/>
  <c r="G13" i="686"/>
  <c r="Q18" i="686"/>
  <c r="G21" i="686"/>
  <c r="Q31" i="686"/>
  <c r="G36" i="686"/>
  <c r="M54" i="686"/>
  <c r="Q54" i="686" s="1"/>
  <c r="G42" i="686"/>
  <c r="G45" i="686"/>
  <c r="G75" i="686"/>
  <c r="Q23" i="686"/>
  <c r="Q27" i="686"/>
  <c r="Q21" i="686"/>
  <c r="N22" i="686"/>
  <c r="Q22" i="686" s="1"/>
  <c r="M30" i="686"/>
  <c r="Q30" i="686" s="1"/>
  <c r="F237" i="316" l="1"/>
  <c r="J237" i="316" l="1"/>
  <c r="E160" i="316"/>
  <c r="G147" i="316" s="1"/>
  <c r="F187" i="316"/>
  <c r="J187" i="316" s="1"/>
  <c r="E219" i="316"/>
  <c r="I219" i="316" s="1"/>
  <c r="G152" i="316"/>
  <c r="J253" i="316"/>
  <c r="E240" i="316"/>
  <c r="C240" i="316"/>
  <c r="D222" i="316"/>
  <c r="B222" i="316"/>
  <c r="J204" i="316"/>
  <c r="E190" i="316"/>
  <c r="C190" i="316"/>
  <c r="D163" i="316"/>
  <c r="B163" i="316"/>
  <c r="K154" i="316"/>
  <c r="E154" i="316"/>
  <c r="G240" i="316"/>
  <c r="H152" i="316"/>
  <c r="K151" i="316"/>
  <c r="H151" i="316"/>
  <c r="G151" i="316"/>
  <c r="K150" i="316"/>
  <c r="F222" i="316" s="1"/>
  <c r="H150" i="316"/>
  <c r="K149" i="316"/>
  <c r="G207" i="316" s="1"/>
  <c r="H207" i="316" s="1"/>
  <c r="H149" i="316"/>
  <c r="G149" i="316"/>
  <c r="K148" i="316"/>
  <c r="G190" i="316" s="1"/>
  <c r="H148" i="316"/>
  <c r="K147" i="316"/>
  <c r="F163" i="316" s="1"/>
  <c r="H147" i="316"/>
  <c r="H154" i="316" l="1"/>
  <c r="G148" i="316"/>
  <c r="I160" i="316"/>
  <c r="G150" i="316"/>
  <c r="G154" i="3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45" authorId="0" shapeId="0" xr:uid="{1099D3F5-3647-40B0-A109-1D06F8DFAD78}">
      <text>
        <r>
          <rPr>
            <b/>
            <sz val="9"/>
            <color indexed="81"/>
            <rFont val="Tahoma"/>
            <family val="2"/>
          </rPr>
          <t>Usuario:</t>
        </r>
        <r>
          <rPr>
            <sz val="9"/>
            <color indexed="81"/>
            <rFont val="Tahoma"/>
            <family val="2"/>
          </rPr>
          <t xml:space="preserve">
No todos los avaluos llevan Oferta de compra, esta depende de si es propiedad o posesion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Jorge Tamayo</author>
  </authors>
  <commentList>
    <comment ref="N220" authorId="0" shapeId="0" xr:uid="{383EDA37-5333-4906-B10A-B93D3FEE88AC}">
      <text>
        <r>
          <rPr>
            <b/>
            <sz val="9"/>
            <color indexed="81"/>
            <rFont val="Tahoma"/>
            <family val="2"/>
          </rPr>
          <t>Jorge Tamayo:</t>
        </r>
        <r>
          <rPr>
            <sz val="9"/>
            <color indexed="81"/>
            <rFont val="Tahoma"/>
            <family val="2"/>
          </rPr>
          <t xml:space="preserve">
Aporte de mayo/2019
</t>
        </r>
      </text>
    </comment>
    <comment ref="N221" authorId="0" shapeId="0" xr:uid="{0B0E7299-0537-4B57-9C93-755EFB1AE90B}">
      <text>
        <r>
          <rPr>
            <b/>
            <sz val="9"/>
            <color indexed="81"/>
            <rFont val="Tahoma"/>
            <family val="2"/>
          </rPr>
          <t>Jorge Tamayo:</t>
        </r>
        <r>
          <rPr>
            <sz val="9"/>
            <color indexed="81"/>
            <rFont val="Tahoma"/>
            <family val="2"/>
          </rPr>
          <t xml:space="preserve">
Aporte de junio/2019</t>
        </r>
      </text>
    </comment>
  </commentList>
</comments>
</file>

<file path=xl/sharedStrings.xml><?xml version="1.0" encoding="utf-8"?>
<sst xmlns="http://schemas.openxmlformats.org/spreadsheetml/2006/main" count="2363" uniqueCount="1019">
  <si>
    <t>CÓDIGO</t>
  </si>
  <si>
    <t>GESTIÓN CONTRACTUAL Y SEGUIMIENTO DE PROYECTOS DE INFRAESTRUCTURA DE TRANSPORTE</t>
  </si>
  <si>
    <t>VERSIÓN</t>
  </si>
  <si>
    <t>RESUMEN EJECUTIVO ESTADO DE AVANCE SEMANAL</t>
  </si>
  <si>
    <t>FECHA</t>
  </si>
  <si>
    <t>R E S U M E N   G E R E N C I A L</t>
  </si>
  <si>
    <t>1. ESTUDIOS Y DISEÑOS</t>
  </si>
  <si>
    <t>RESUMEN DE APROBACIONES</t>
  </si>
  <si>
    <t>Estudios y Diseños</t>
  </si>
  <si>
    <t>UF1</t>
  </si>
  <si>
    <t>UF2</t>
  </si>
  <si>
    <t>UF3</t>
  </si>
  <si>
    <t>UF4</t>
  </si>
  <si>
    <t>Tránsito y Transporte</t>
  </si>
  <si>
    <t>Diseño Pavimentos</t>
  </si>
  <si>
    <t>Diseño Geométrico</t>
  </si>
  <si>
    <t>Diseño Estructuras</t>
  </si>
  <si>
    <t>Diseño Geotecnia y Suelos</t>
  </si>
  <si>
    <t>DEV-SAL-INTV-0235-17    13/01/17
EPS4G-0039-17    25/01/17
NO OBJETADO (UF2.2)</t>
  </si>
  <si>
    <t>Geología</t>
  </si>
  <si>
    <t>Hidrología, Hidráulica</t>
  </si>
  <si>
    <t>Túnel</t>
  </si>
  <si>
    <t>Redes</t>
  </si>
  <si>
    <t>Urbanismo y Paisajismo</t>
  </si>
  <si>
    <t>Edificaciones</t>
  </si>
  <si>
    <t>DESCRIPCIÓN</t>
  </si>
  <si>
    <t>OFICIO ENTREGA</t>
  </si>
  <si>
    <t>OFICIO OBSERVACIONES</t>
  </si>
  <si>
    <t>NOTA:  Según el Numeral 6.2 de la Parte General del Contrato, las observaciones de la Interventoría no se entienden como aprobación o desaprobación y no sirven de excusa para el no cumplimento de los resultados requeridos en las especificaciones técnicas o para el no cumplimiento de cualquier otra de sus obligaciones bajo el Contrato.</t>
  </si>
  <si>
    <t xml:space="preserve">2. CUMPLIMIENTO REQUERIMIENTOS LICENCIAS Y PERMISOS AMBIENTALES </t>
  </si>
  <si>
    <t>UF</t>
  </si>
  <si>
    <t>Estado actual</t>
  </si>
  <si>
    <t>% Avance</t>
  </si>
  <si>
    <t>1 y 3</t>
  </si>
  <si>
    <t>2.1</t>
  </si>
  <si>
    <t xml:space="preserve">C. Nueva S. Jerónimo
Santa Fe de Antioquia </t>
  </si>
  <si>
    <t>1 y 2.1</t>
  </si>
  <si>
    <t>C. Existente Salida Túnel de Occidente - Santa Fe de Antioquia 
Ruta   6204</t>
  </si>
  <si>
    <t>2.2</t>
  </si>
  <si>
    <t>C. Existente Cativo-  Manglar - Cañasgordas Ruta 6203</t>
  </si>
  <si>
    <t>4.2</t>
  </si>
  <si>
    <t>C. Existente Santa Fe de Antioquia - Bolombolo.</t>
  </si>
  <si>
    <t>3. SOCIAL</t>
  </si>
  <si>
    <t>PROGRAMA</t>
  </si>
  <si>
    <t>REUNIONES / ACTIVIDADES / OBSERVACIONES DE LA SEMANA</t>
  </si>
  <si>
    <t>UNIDAD FUNCIONAL</t>
  </si>
  <si>
    <t>ACTIVIDAD</t>
  </si>
  <si>
    <t>5. FINANCIERA</t>
  </si>
  <si>
    <t>TEMAS DE CONTROL EN EL PERIODO</t>
  </si>
  <si>
    <t>6. RIESGOS DEL PROYECTO EN EL PERIODO</t>
  </si>
  <si>
    <t>ÁREA</t>
  </si>
  <si>
    <t>ASIGNACIÓN</t>
  </si>
  <si>
    <t>Ambiental</t>
  </si>
  <si>
    <t>Diseño</t>
  </si>
  <si>
    <t>UF1, 2.1 y 3 condicionados a que se ajusten los temas pendientes a las Excepciones establecidas en el Contrato.
Mediante oficio EPS4G-026-15 del 18/11/2015, se da la No Objeción al Contrato de Diseño, establecido como obligación contractual del Concesionario.
La Interventoría manifiesta la No Objeción al Trazado en Planta y Perfil correspondiente al Diseño Geométrico presentado por el Concesionario de las Unidades Funcionales 1, 2.1 y 3, quedando condicionado a que se ajusten los temas pendientes a las Excepciones establecidas en el Contrato.
Las Unidades Funcionales 2.2 y 4.2 no requieren de aprobación de Estudios de Detalle y aprobación del Trazado geométrico a excepción de Diseño Planimétrico y Estudios y Diseños para Estabilización de sitios con pérdida de banca.</t>
  </si>
  <si>
    <t>Predial</t>
  </si>
  <si>
    <t xml:space="preserve">Los mayores costos por incremento de áreas de afectación predial, a las concertadas en el otrosí Nº 3, las debe asumir el Concesionario. Debido a que, la diferencia en valores resultante del comparativo entre los diseños Fase II y Fase III, que fueron objeto del Otrosí Nº 3, se obtuvieron de un diseño presentado por el Concesionario Versión Final, el cual tenía inmerso las afectaciones totales del Proyecto Autopista al Mar 1. </t>
  </si>
  <si>
    <t xml:space="preserve">Compartido: 100-120% Privado; 
120-200% :30% privado, 70% Publico
&gt;200%: 100% publico </t>
  </si>
  <si>
    <t>Tarifa Diferencial</t>
  </si>
  <si>
    <t>No aceptación por parte del Concesionario de continuar con la Tarifa Diferencial.
DEV-SAL-ANI-0073-2016 (ANI). 07/06/2016. El Concesionario argumenta que las Resoluciones que establecen la Tarifa Diferencial solo regirán a partir del Acta de Terminación de la Unidad Funcional donde está ubicada la Estación de Peaje. Por su parte, el Contrato establece que el plazo que correrá desde el 1 de julio de 2016 hasta que se cumpla la condición descrita, "el concesionario tendrá el derecho al recaudo correspondiente de las tarifas que al momento de la entrega de la Estación de Peaje se estén cobrando al público".
EPS4G-0198-16 (Gobernación de Antioquia). 20/06/2016. La Interventoría solicita a la Secretaría de Infraestructura Física de la Gobernación copia de las Resoluciones o Actos Administrativos expedidos por la Gobernación para la creación de las Tarifas excepcionales y Diferenciales para algunos usuarios de la estación de Peaje de Aburra.</t>
  </si>
  <si>
    <t>100% Publico</t>
  </si>
  <si>
    <t>Autopistas de la Prosperidad Mar 1</t>
  </si>
  <si>
    <t>Unidad Funcional</t>
  </si>
  <si>
    <t xml:space="preserve">Programado </t>
  </si>
  <si>
    <t>Ejecutado</t>
  </si>
  <si>
    <t>Comienzo</t>
  </si>
  <si>
    <t>Fin</t>
  </si>
  <si>
    <t>Duración (días)</t>
  </si>
  <si>
    <t>Unidad Funcional 1</t>
  </si>
  <si>
    <t>Unidad Funcional 2.1</t>
  </si>
  <si>
    <t>Obras Adicionales UF2.2</t>
  </si>
  <si>
    <t>Unidad Funcional 3</t>
  </si>
  <si>
    <t>Total del Proyecto</t>
  </si>
  <si>
    <t>AVANCE DE OBRA</t>
  </si>
  <si>
    <t>Avance</t>
  </si>
  <si>
    <t>Atrasado</t>
  </si>
  <si>
    <t>Avance total de la UF</t>
  </si>
  <si>
    <t>Inicio</t>
  </si>
  <si>
    <t>Duración (Días)</t>
  </si>
  <si>
    <t>% Programado por día</t>
  </si>
  <si>
    <t>Semanas</t>
  </si>
  <si>
    <t>% Programado hoy</t>
  </si>
  <si>
    <t>AVANCE DE OBRA POR ACTIVIDAD</t>
  </si>
  <si>
    <t>ABSCISAS</t>
  </si>
  <si>
    <t xml:space="preserve">OBSERVACIONES Y DATOS GENERALES </t>
  </si>
  <si>
    <t>INICIAL</t>
  </si>
  <si>
    <t>Unidad Funcional 2</t>
  </si>
  <si>
    <t>Subsector 1</t>
  </si>
  <si>
    <t>Diferencia</t>
  </si>
  <si>
    <t>Subsector 2</t>
  </si>
  <si>
    <t>TRAMO: 
PR 66+000 a PR 91+000</t>
  </si>
  <si>
    <t>Pavimentación (km)</t>
  </si>
  <si>
    <t>Fresado y repavimentación (km)</t>
  </si>
  <si>
    <t>MUROS PARA LA UNIDAD FUNCIONAL 2.2</t>
  </si>
  <si>
    <t>TIPO DE MURO</t>
  </si>
  <si>
    <t>PORCENTAJE DE AVANCE</t>
  </si>
  <si>
    <t>Actividades de Obra</t>
  </si>
  <si>
    <t>Ejecutado (km)</t>
  </si>
  <si>
    <t>Ejecutado (%)</t>
  </si>
  <si>
    <t>Observaciones</t>
  </si>
  <si>
    <t>PRELIMINARES</t>
  </si>
  <si>
    <t>-</t>
  </si>
  <si>
    <t>Unidad Funcional 4</t>
  </si>
  <si>
    <t>Programado (%)</t>
  </si>
  <si>
    <t>8. CONTROL TÉCNICO DE TRASLADO DE REDES</t>
  </si>
  <si>
    <t>COMENTARIO</t>
  </si>
  <si>
    <t>CONCEPTO</t>
  </si>
  <si>
    <t>12. OBSERVACIONES, COMENTARIOS Y RECOMENDACIONES</t>
  </si>
  <si>
    <t xml:space="preserve">ELABORÓ </t>
  </si>
  <si>
    <t>REVISÓ</t>
  </si>
  <si>
    <t>APROBÓ</t>
  </si>
  <si>
    <t>CRÍTICOS POR DEFINIR DURANTE EL PERIODO</t>
  </si>
  <si>
    <t xml:space="preserve">Se autorizó con Resolución MADS 0908 del 11-05-17 para el primer proceso de licenciamiento </t>
  </si>
  <si>
    <t>Ministerio de Medio Ambiente autorizó con Resolución 2115 del 30-10-17</t>
  </si>
  <si>
    <t>Corpourabá otorgó ampliación de caudal Q. Los Perros. con Resolución 200-03-20-01-1310-2016 del 12-10-17</t>
  </si>
  <si>
    <t>Corantioquia otorgó permiso con Resolución 040-RES1706-3088 el 22-06-17 y notificada el 29-06-17</t>
  </si>
  <si>
    <t>11. CONTROL OPERATIVO</t>
  </si>
  <si>
    <r>
      <t>Plan de Manejo y Traslado de Redes Objetado por Costos, aprobación de Diseño Geométrico y Plan de Obras.DEV-SAL-INTV-0060-2016 (Interventoría). 12/05/2016. El Concesionario entregó a la Interventoría el Plan de Manejo de Redes. EPS4G-0171-16 (Concesionario). 27/05/2016. La Interventoría remite al Concesionario las observaciones realizadas por el Especialista de Redes al Plan de Manejo de Redes.  
ANI Rad. Salida No. 2016-300-024364-1. 11/08/2016. Envió a la Interventoría Instructivo Traslado y Protección de Redes-Marco Legal y Contractual. EPS4G-0331-16 (Concesionario). 12/09/2016. La Interventoría informa que el Plan de Manejo y Traslado de Redes continúa Objetado por Costos.EPS4G-227-17 (18/5/17)  - Observaciones del especialista de interventoría. Respuesta oficio D-1197-2017-1, Aclaraciones al presupuesto del Plan de manejo y/o traslado de redes. Mediante oficio EPS-4G-0368-17 (11 de agosto de 2017); Se da la NO OBJECIÓN a los ITMS presentados con cantidades y precios. No se da la NO OBJECIÓN a los precios unitarios que presentan cantidades de ejecución en (0); que de presentarse deberán ser enviadas para estudio y aprobación. Mediante oficio D-1521-2017-1 el CONCESIONARIO entrega la validación de planos de las intervenciones 1,2,3,4,5,6,7 y 23 de Red Eléctrica para la UF1, mediante oficio EPS4G-0341-17 del 22 de septiembre de 2017, la Interventoría informa que una vez revisadas las descripciones de los ítems y cantidades de obra  de la Unidad Funcional 1 (Energía y alumbrado), éstas no corresponden en descripción y cantidades en la mayoría de los ítems presentados . Por consiguiente, el concesionario deberá ajustarse de acuerdo con las cantidades y precios no objetados y presentar nuevamente cada actuación acorde con lo previamente establecido. En caso de presentarse o considerarse cantidades nuevas, deben presentarse debidamente. Igualmente, los planos presentados no muestran la georreferenciación (Coordenadas N-E) y el abscisado de la vía; además se solicita que los planos sean enviados en archivo DWG. En reunión de comité Técnico del 03 el concesionario presenta archivos DWG con coordenadas y abscisado y corrección de ítems de acuerdo con lo inicialmente aprobado. La interventoría solicita que se de</t>
    </r>
    <r>
      <rPr>
        <sz val="11"/>
        <color rgb="FFFF0000"/>
        <rFont val="Arial"/>
        <family val="2"/>
      </rPr>
      <t xml:space="preserve"> r</t>
    </r>
    <r>
      <rPr>
        <sz val="11"/>
        <rFont val="Arial"/>
        <family val="2"/>
      </rPr>
      <t xml:space="preserve">espuesta  formal mediante oficio. Mediante oficio D1765-2017-1 de 25 de Oct de 2017, el concesionario informa sobre los documentos entregados en la reunión del 03 de octubre. </t>
    </r>
  </si>
  <si>
    <t>7. CONTROL DE PROGRAMACIÓN</t>
  </si>
  <si>
    <t>AVANCE DE OBRA ESTADÍSTICO</t>
  </si>
  <si>
    <r>
      <rPr>
        <b/>
        <sz val="11"/>
        <color theme="1"/>
        <rFont val="Calibri"/>
        <family val="2"/>
        <scheme val="minor"/>
      </rPr>
      <t>Directora de interventoría:</t>
    </r>
    <r>
      <rPr>
        <sz val="11"/>
        <color theme="1"/>
        <rFont val="Calibri"/>
        <family val="2"/>
        <scheme val="minor"/>
      </rPr>
      <t xml:space="preserve">
Ing. Diana Patricia Serna Gómez</t>
    </r>
  </si>
  <si>
    <r>
      <t xml:space="preserve">DEV-SAL-INTV-0140-16   19/9/16
</t>
    </r>
    <r>
      <rPr>
        <b/>
        <sz val="11"/>
        <rFont val="Arial"/>
        <family val="2"/>
      </rPr>
      <t>EPS4G-0383-16        14/10/17</t>
    </r>
    <r>
      <rPr>
        <sz val="11"/>
        <rFont val="Arial"/>
        <family val="2"/>
      </rPr>
      <t xml:space="preserve">
EPS4G-0362-16       27-09-16
EPS4G-0361-16       27-09-16
NO OBJETADOS PARCIALMENTE
D-1685-2017-1     20/09/17
</t>
    </r>
    <r>
      <rPr>
        <b/>
        <sz val="11"/>
        <rFont val="Arial"/>
        <family val="2"/>
      </rPr>
      <t>EPS4G-0458-17    13/10/17</t>
    </r>
    <r>
      <rPr>
        <sz val="11"/>
        <rFont val="Arial"/>
        <family val="2"/>
      </rPr>
      <t xml:space="preserve">
NO OBJETADO PARCIALMENTE  
AL ESTUIDIO V10 (UF2,1)
ATENDER OBSERVACIONES VFINAL
D-1953-2017-1   16/11/17
EPS4G-0537-17 22/11/17
ATENDER LAS OBSERVACIONES DEL ESPECIALISTA
EBEJICO Y A LA VFINAL UF2,1
</t>
    </r>
  </si>
  <si>
    <r>
      <t xml:space="preserve">D-705-2017-1    01/06/17
</t>
    </r>
    <r>
      <rPr>
        <b/>
        <sz val="11"/>
        <rFont val="Arial"/>
        <family val="2"/>
      </rPr>
      <t>EPS4G-0261-17   06/06/17</t>
    </r>
    <r>
      <rPr>
        <sz val="11"/>
        <rFont val="Arial"/>
        <family val="2"/>
      </rPr>
      <t xml:space="preserve">
NO OBJETADO (UF2.1)</t>
    </r>
  </si>
  <si>
    <r>
      <t xml:space="preserve">DEV-SAL-INTV-0171-16    28-10-16
</t>
    </r>
    <r>
      <rPr>
        <b/>
        <sz val="11"/>
        <rFont val="Arial"/>
        <family val="2"/>
      </rPr>
      <t>EPS4G-416-16    11/11/16</t>
    </r>
    <r>
      <rPr>
        <sz val="11"/>
        <rFont val="Arial"/>
        <family val="2"/>
      </rPr>
      <t xml:space="preserve">
NO OBJETADO</t>
    </r>
  </si>
  <si>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t>
    </r>
  </si>
  <si>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D-417-2018-1   14/02/18
EPS4G-0126-18   21/02/18
INVENTARIO DE REDES SECAS APROBADO
</t>
    </r>
  </si>
  <si>
    <t xml:space="preserve">D-1152-2017-1    01/08/17
EPS4G-0378-17    14/8/17
OBSERVACIONES
OBJETADO
</t>
  </si>
  <si>
    <t>C. Nueva Túnel de Occ -  S. Jerónimo
Segundo Tubo del túnel</t>
  </si>
  <si>
    <t>Se autorizó con Resolución Corantioquia 040-RES1705-2420 del 11-05-17 para la Resolución 00606 del 25-05-18.</t>
  </si>
  <si>
    <t xml:space="preserve">Se autorizó mediante Resolución 0692 del 04-04-17 para el primer proceso de Licenciamiento.
</t>
  </si>
  <si>
    <t xml:space="preserve">CONSTRUCCIÖN </t>
  </si>
  <si>
    <t>Tramos</t>
  </si>
  <si>
    <t xml:space="preserve">REHABILITACIÓN UF2.2, REHABILITACIÓN UF4.2 Y MEJORAMIENTO UF 1 Y UF2.1 </t>
  </si>
  <si>
    <t>Tramo</t>
  </si>
  <si>
    <t xml:space="preserve">El día 11-09-17 se recibe notificación de la resolución 160HX-RES1709-4795 del 07-09-17 mediante la cual autoriza el permiso. Oficio D-1672-2017-1 radicado 09-10-17 mediante el cual se da cumplimiento a los artículos 3 y 5  de la resolución que otorga. Oficio D-1918-2017-1  del 10-11-17 Mediante el cual se radica el PUEAA. </t>
  </si>
  <si>
    <t>Corantioquia autorizó con Resolución 040-RES1711-6587 el 27-11-17</t>
  </si>
  <si>
    <t>5. FONDEOS DE SUBCUENTAS</t>
  </si>
  <si>
    <t>GIROS EQUITY</t>
  </si>
  <si>
    <t>Tipo</t>
  </si>
  <si>
    <t>Cuenta</t>
  </si>
  <si>
    <t>APORTE</t>
  </si>
  <si>
    <t>Obligación Contractual</t>
  </si>
  <si>
    <t>Acción de Cumplimiento</t>
  </si>
  <si>
    <t>Aporte consignado
pesos corrientes</t>
  </si>
  <si>
    <t>Fecha Máxima</t>
  </si>
  <si>
    <t>Fecha Consignacion</t>
  </si>
  <si>
    <t>Aporte establecido contractual</t>
  </si>
  <si>
    <t xml:space="preserve">               IPC</t>
  </si>
  <si>
    <t>MES DE IPC</t>
  </si>
  <si>
    <t>Aportes efectuados en pesos del mes de referencia</t>
  </si>
  <si>
    <t>Giro 1</t>
  </si>
  <si>
    <t>Proyecto</t>
  </si>
  <si>
    <t>Dinerario</t>
  </si>
  <si>
    <t>Fecha de Constitución del Patrimonio Autónomo</t>
  </si>
  <si>
    <t>Giro 2</t>
  </si>
  <si>
    <t xml:space="preserve">180 dias  desde la fecha de inicio </t>
  </si>
  <si>
    <t>Giro 3</t>
  </si>
  <si>
    <t xml:space="preserve">360 dias  desde la fecha de inicio </t>
  </si>
  <si>
    <t>Giro 4</t>
  </si>
  <si>
    <t xml:space="preserve">720 dias  desde la fecha de inicio </t>
  </si>
  <si>
    <t>Giro 5</t>
  </si>
  <si>
    <t xml:space="preserve">1080 dias  desde la fecha de inicio </t>
  </si>
  <si>
    <t>Giro 6</t>
  </si>
  <si>
    <t xml:space="preserve">1440 dias desde la fecha de inicio </t>
  </si>
  <si>
    <t>Giro 7</t>
  </si>
  <si>
    <t xml:space="preserve">1800 dias  desde la fecha de inicio </t>
  </si>
  <si>
    <t>Giro 8</t>
  </si>
  <si>
    <t xml:space="preserve">2160 dias  desde la fecha de inicio  </t>
  </si>
  <si>
    <t>octubre-01-2015</t>
  </si>
  <si>
    <t>sept-2015</t>
  </si>
  <si>
    <t>octubre-02-2015</t>
  </si>
  <si>
    <t>octubre-15-2015</t>
  </si>
  <si>
    <t>octubre-28-2015</t>
  </si>
  <si>
    <t>noviembre-03-2015</t>
  </si>
  <si>
    <t>octubre-2015</t>
  </si>
  <si>
    <t>Diciembre-14-2015</t>
  </si>
  <si>
    <t>noviembre-2015</t>
  </si>
  <si>
    <t>Diciembre-15-2015</t>
  </si>
  <si>
    <t>Diciembre-16-2015</t>
  </si>
  <si>
    <t>Diciembre-23-2015</t>
  </si>
  <si>
    <t>enero-13-2016</t>
  </si>
  <si>
    <t>diciembre-2015</t>
  </si>
  <si>
    <t>enero-15-2016</t>
  </si>
  <si>
    <t>febrero-09-2016</t>
  </si>
  <si>
    <t>enero-2016</t>
  </si>
  <si>
    <t>febrero-15-2016</t>
  </si>
  <si>
    <t>febrero-16-2016</t>
  </si>
  <si>
    <t>marzo-01-2016</t>
  </si>
  <si>
    <t>febrero-2016</t>
  </si>
  <si>
    <t>marzo-14-2016</t>
  </si>
  <si>
    <t>marzo-15-2016</t>
  </si>
  <si>
    <t>marzo-30-2016</t>
  </si>
  <si>
    <t>abril-12-2016</t>
  </si>
  <si>
    <t>marzo-2016</t>
  </si>
  <si>
    <t>abril-15-2016</t>
  </si>
  <si>
    <t>abril-20-2016</t>
  </si>
  <si>
    <t>abril-29-2016</t>
  </si>
  <si>
    <t>mayo-13-2016</t>
  </si>
  <si>
    <t>abril-2016</t>
  </si>
  <si>
    <t>mayo-20-2016</t>
  </si>
  <si>
    <t>15 de Junio de 2016</t>
  </si>
  <si>
    <t>mayo-2016</t>
  </si>
  <si>
    <t>24 de Junio de 2016</t>
  </si>
  <si>
    <t>julio-14-2016</t>
  </si>
  <si>
    <t>junio-2016</t>
  </si>
  <si>
    <t>julio-25-2016</t>
  </si>
  <si>
    <t>julio-26-2016</t>
  </si>
  <si>
    <t>julio-2016</t>
  </si>
  <si>
    <t>agosto-2016</t>
  </si>
  <si>
    <t>septiembre-2016</t>
  </si>
  <si>
    <t>18-0ctubre-2016</t>
  </si>
  <si>
    <t>21-octubre-de 2016</t>
  </si>
  <si>
    <t>31-octubre-de 2016</t>
  </si>
  <si>
    <t>15-noviembre-de 2016</t>
  </si>
  <si>
    <t>octubre-2016</t>
  </si>
  <si>
    <t>17-noviembre-de 2016</t>
  </si>
  <si>
    <t>30-noviembre-de 2016</t>
  </si>
  <si>
    <t>diciembre-2016</t>
  </si>
  <si>
    <t>febrero-01-2017</t>
  </si>
  <si>
    <t>enero-2017</t>
  </si>
  <si>
    <t>marzo-2017</t>
  </si>
  <si>
    <t>Abril-24-2017</t>
  </si>
  <si>
    <t>Abril-26-2017</t>
  </si>
  <si>
    <t>Mayo-03-2017</t>
  </si>
  <si>
    <t>abril-2017</t>
  </si>
  <si>
    <t>Mayo-04-2017</t>
  </si>
  <si>
    <t>Mayo-05-2017</t>
  </si>
  <si>
    <t>Mayo-09-2017</t>
  </si>
  <si>
    <t>Mayo-12-2017</t>
  </si>
  <si>
    <t>Mayo-16-2017</t>
  </si>
  <si>
    <t>Mayo-18-2017</t>
  </si>
  <si>
    <t>OCTUBRE-02-2017</t>
  </si>
  <si>
    <t>Septiembre 2017</t>
  </si>
  <si>
    <t>OCTUBRE-31-2017</t>
  </si>
  <si>
    <t>Septiembre -2017</t>
  </si>
  <si>
    <t>Abril-2018</t>
  </si>
  <si>
    <t>TOTAL APORTES DINERARIOS</t>
  </si>
  <si>
    <t>Especie</t>
  </si>
  <si>
    <t>Septiembre-2015</t>
  </si>
  <si>
    <t>Predios</t>
  </si>
  <si>
    <t>incumplido</t>
  </si>
  <si>
    <t xml:space="preserve">30 dias desde la fecha de inicio </t>
  </si>
  <si>
    <t xml:space="preserve">60 dias desde la fecha de inicio </t>
  </si>
  <si>
    <t xml:space="preserve">120 dias desde la fecha de inicio </t>
  </si>
  <si>
    <t>Cumplió</t>
  </si>
  <si>
    <t xml:space="preserve">150 dias desde la fecha de inicio </t>
  </si>
  <si>
    <t xml:space="preserve">180 dias desde la fecha de inicio </t>
  </si>
  <si>
    <t>210 dias desde la fecha de inicio</t>
  </si>
  <si>
    <t>Giro 9</t>
  </si>
  <si>
    <t xml:space="preserve">240 dias desde la fecha de inicio </t>
  </si>
  <si>
    <t>Giro 10</t>
  </si>
  <si>
    <t xml:space="preserve">270 dias desde la fecha de inicio </t>
  </si>
  <si>
    <t>Giro 11</t>
  </si>
  <si>
    <t xml:space="preserve">300 dias desde la fecha de inicio </t>
  </si>
  <si>
    <t>Giro 12</t>
  </si>
  <si>
    <t xml:space="preserve">330 dias desde la fecha de inicio </t>
  </si>
  <si>
    <t>Giro 13</t>
  </si>
  <si>
    <t xml:space="preserve">360 dias desde la fecha de inicio </t>
  </si>
  <si>
    <t>Giro 14</t>
  </si>
  <si>
    <t xml:space="preserve">630 dias desde la fecha de inicio </t>
  </si>
  <si>
    <t>mayo-2017</t>
  </si>
  <si>
    <t>Giro 15</t>
  </si>
  <si>
    <t xml:space="preserve">660 dias desde la fecha de inicio </t>
  </si>
  <si>
    <t>junio-2017</t>
  </si>
  <si>
    <t>Giro 16</t>
  </si>
  <si>
    <t xml:space="preserve">690 dias desde la fecha de inicio </t>
  </si>
  <si>
    <t>6 de septiembre-2017</t>
  </si>
  <si>
    <t>AGOSTO-2017</t>
  </si>
  <si>
    <t>Giro 17</t>
  </si>
  <si>
    <t xml:space="preserve">720 dias desde la fecha de inicio </t>
  </si>
  <si>
    <t>9 de octubre-2017</t>
  </si>
  <si>
    <t>septiembre-2017</t>
  </si>
  <si>
    <t>Giro 18</t>
  </si>
  <si>
    <t xml:space="preserve">750 dias desde la fecha de inicio </t>
  </si>
  <si>
    <t>31 de octubre-2017</t>
  </si>
  <si>
    <t>Subcuenta Interventoría y Supervisión</t>
  </si>
  <si>
    <t>octubre-02-2016</t>
  </si>
  <si>
    <t>enero-26-2016</t>
  </si>
  <si>
    <t>6 meses desde la Fecha de Inicio</t>
  </si>
  <si>
    <t>abril-14-2016</t>
  </si>
  <si>
    <t>12 meses desde la Fecha de Inicio</t>
  </si>
  <si>
    <t>octubre-07-2016</t>
  </si>
  <si>
    <t>18 meses desde la Fecha de Inicio</t>
  </si>
  <si>
    <t>mayo-30-2017</t>
  </si>
  <si>
    <t>Abril-2017</t>
  </si>
  <si>
    <t>intereses</t>
  </si>
  <si>
    <t>julio-07-2017</t>
  </si>
  <si>
    <t>24 meses desde la Fecha de Inicio</t>
  </si>
  <si>
    <t>Octubre-09-2017</t>
  </si>
  <si>
    <t>30 meses desde la Fecha de Inicio</t>
  </si>
  <si>
    <t>abril-19-2018</t>
  </si>
  <si>
    <t>abril-2018</t>
  </si>
  <si>
    <t>36 meses desde la Fecha de Inicio</t>
  </si>
  <si>
    <t>42 meses desde la Fecha de Inicio</t>
  </si>
  <si>
    <t>48 meses desde la Fecha de Inicio</t>
  </si>
  <si>
    <t>54 meses desde la Fecha de Inicio</t>
  </si>
  <si>
    <t>60 meses desde la Fecha de Inicio</t>
  </si>
  <si>
    <t>66 meses desde la Fecha de Inicio</t>
  </si>
  <si>
    <t>Dentro de los cinco (5) dias siguientes del inicio de cada año corrido contado a partir del inicio de la Etapa de Operación y Mantenimiento</t>
  </si>
  <si>
    <t>Soporte Contractual</t>
  </si>
  <si>
    <t>Dentro de los primeros  treinta (30) días de cada año calendario contados a partir de la constitución del Patrimonio Autonomo</t>
  </si>
  <si>
    <t>enero-29-2016</t>
  </si>
  <si>
    <t>enero-30-2017</t>
  </si>
  <si>
    <t>Cuentas MASC</t>
  </si>
  <si>
    <t>Dentro de los primeros treinta (30) Días de cada año calendario de ejecución del Contrato, contados a apartir de la constitución del Patrimonio Autónomo</t>
  </si>
  <si>
    <t>Un aporte los cinco (5) primeros Días del Mes de enero y Julio de cada año de ejecución del Contrato. El valor del primer aporte será proporcional al tiempo transcurrido entre la fecha de constitución del Patrimonio Autónomo y el inicio del Mes de enero o julio siguientes, el que ocurra primero.</t>
  </si>
  <si>
    <t>Enero-05-2016</t>
  </si>
  <si>
    <t>Julio-05-0216</t>
  </si>
  <si>
    <t>Aporte Enero 6-2017</t>
  </si>
  <si>
    <t>Enero-06-2017</t>
  </si>
  <si>
    <t>Aporte Enero 30-2017</t>
  </si>
  <si>
    <t>Aporte Julio 05-2017</t>
  </si>
  <si>
    <t>Junio-27-0217</t>
  </si>
  <si>
    <t>Mayo-2017</t>
  </si>
  <si>
    <t>Aporte Enero  06-2018</t>
  </si>
  <si>
    <t>Enero-16-2018</t>
  </si>
  <si>
    <t>diciembre de 2017</t>
  </si>
  <si>
    <t>incumplio por fecha</t>
  </si>
  <si>
    <t>Aporte Enero 30-2018</t>
  </si>
  <si>
    <t>cumplido</t>
  </si>
  <si>
    <t>Cuentas COMPENSACIONES AMBIENTALES</t>
  </si>
  <si>
    <t>Aporte julio 15-2017</t>
  </si>
  <si>
    <t>Junio-27-2017</t>
  </si>
  <si>
    <t>Aporte Agosto 15-2017</t>
  </si>
  <si>
    <t>Julio-26-2017</t>
  </si>
  <si>
    <t>Aporte  sept 15-2017</t>
  </si>
  <si>
    <t>Septiembre-06-2017</t>
  </si>
  <si>
    <t>Agosto-2017</t>
  </si>
  <si>
    <t>Aporte  oct 15-2017</t>
  </si>
  <si>
    <t>Septiembre-2017</t>
  </si>
  <si>
    <t>Aporte  Nov 15-2017</t>
  </si>
  <si>
    <t>Nov-14-2017</t>
  </si>
  <si>
    <t>octubre-2017</t>
  </si>
  <si>
    <t>Aporte  Dic 15-2017</t>
  </si>
  <si>
    <t>Diciembre-15-2017</t>
  </si>
  <si>
    <t>Noviembre-2017</t>
  </si>
  <si>
    <t>Aporte  Ene 16-2018</t>
  </si>
  <si>
    <t>diciembre-2017</t>
  </si>
  <si>
    <t>Aporte  feb 16-2018</t>
  </si>
  <si>
    <t>febrero-19-2018</t>
  </si>
  <si>
    <t>Enero-2018</t>
  </si>
  <si>
    <t>aporte de mar -12-2018</t>
  </si>
  <si>
    <t>marzo -12-2018</t>
  </si>
  <si>
    <t>febrero-2018</t>
  </si>
  <si>
    <t>aporte de abr -19-2018</t>
  </si>
  <si>
    <t>abril -19-2018</t>
  </si>
  <si>
    <t>marzo-2018</t>
  </si>
  <si>
    <t>Cuentas REDES</t>
  </si>
  <si>
    <t>Aporte julio 06-2017</t>
  </si>
  <si>
    <t>SUBCUENTA PREDIOS II</t>
  </si>
  <si>
    <t>Predios OTROS SI N.3</t>
  </si>
  <si>
    <t>780 Dias desde la fecha de inicio</t>
  </si>
  <si>
    <t>03/12/2017 y 11 de dic-2017</t>
  </si>
  <si>
    <t>incumplido por fecha</t>
  </si>
  <si>
    <t>810 Dias desde la fecha de inicio</t>
  </si>
  <si>
    <t>9 y 10 de enero de 2018</t>
  </si>
  <si>
    <t>840 Dias desde la fecha de inicio</t>
  </si>
  <si>
    <t>enero-2018</t>
  </si>
  <si>
    <t>870 Dias desde la fecha de inicio</t>
  </si>
  <si>
    <t>feb-2018</t>
  </si>
  <si>
    <t>900 Dias desde la fecha de inicio</t>
  </si>
  <si>
    <t>930 Dias desde la fecha de inicio</t>
  </si>
  <si>
    <t>960 Dias desde la fecha de inicio</t>
  </si>
  <si>
    <t>990 Dias desde la fecha de inicio</t>
  </si>
  <si>
    <t>1020 Dias desde la fecha de inicio</t>
  </si>
  <si>
    <t>1050 Dias desde la fecha de inicio</t>
  </si>
  <si>
    <t>1080 Dias desde la fecha de inicio</t>
  </si>
  <si>
    <t>1110 Dias desde la fecha de inicio</t>
  </si>
  <si>
    <t>1140 Dias desde la fecha de inicio</t>
  </si>
  <si>
    <t>1170 Dias desde la fecha de inicio</t>
  </si>
  <si>
    <t>1200 Dias desde la fecha de inicio</t>
  </si>
  <si>
    <t>1230 Dias desde la fecha de inicio</t>
  </si>
  <si>
    <t>1260 Dias desde la fecha de inicio</t>
  </si>
  <si>
    <t>1290 Dias desde la fecha de inicio</t>
  </si>
  <si>
    <t>Giro 19</t>
  </si>
  <si>
    <t>1320 Dias desde la fecha de inicio</t>
  </si>
  <si>
    <t>Giro 20</t>
  </si>
  <si>
    <t>1350 Dias desde la fecha de inicio</t>
  </si>
  <si>
    <t>Giro 21</t>
  </si>
  <si>
    <t>1380 Dias desde la fecha de inicio</t>
  </si>
  <si>
    <t>Giro 22</t>
  </si>
  <si>
    <t>1410 Dias desde la fecha de inicio</t>
  </si>
  <si>
    <t>Giro 23</t>
  </si>
  <si>
    <t>1440 Dias desde la fecha de inicio</t>
  </si>
  <si>
    <t>UNIDAD FUNCIONAL 2.1</t>
  </si>
  <si>
    <t>UNIDAD FUNCIONAL 1</t>
  </si>
  <si>
    <t>UNIDAD FUNCIONAL 3</t>
  </si>
  <si>
    <t>REGISTRO FOTOGRÁFICO</t>
  </si>
  <si>
    <t>CONCESIÓN AUTOPISTA AL MAR 1</t>
  </si>
  <si>
    <t>CONCESION AUTOPISTA AL MAR 1</t>
  </si>
  <si>
    <t>CONSORCIO EPSILON 4G</t>
  </si>
  <si>
    <t>Control semanal de Avance Predial</t>
  </si>
  <si>
    <t>ELABORÓ</t>
  </si>
  <si>
    <t>FECHA DE APROBACIÓN</t>
  </si>
  <si>
    <t>NGB</t>
  </si>
  <si>
    <t>RCM</t>
  </si>
  <si>
    <t>EAUP</t>
  </si>
  <si>
    <t>P-CEC-012</t>
  </si>
  <si>
    <t>PS-CEC-01</t>
  </si>
  <si>
    <t xml:space="preserve">SEGUIMIENTO AVANCE PREDIAL </t>
  </si>
  <si>
    <t xml:space="preserve">SEGUIMIENTO AVANCE SOCIO-PREDIAL </t>
  </si>
  <si>
    <t>Descripcion</t>
  </si>
  <si>
    <t>UF 1</t>
  </si>
  <si>
    <t>UF 2</t>
  </si>
  <si>
    <t>UF 3</t>
  </si>
  <si>
    <t>Total</t>
  </si>
  <si>
    <t>Inventario Total</t>
  </si>
  <si>
    <t>Olympus</t>
  </si>
  <si>
    <t>Expedientes recibidos en Interventoria</t>
  </si>
  <si>
    <t>Expedientes recibidos en Interventoría</t>
  </si>
  <si>
    <t>40%</t>
  </si>
  <si>
    <t>Expedientes Pendientes por Presentar</t>
  </si>
  <si>
    <t>Aprobados</t>
  </si>
  <si>
    <t>Ficha Social Revisada por Interventoría</t>
  </si>
  <si>
    <t>En Revisión por la Interventoría</t>
  </si>
  <si>
    <t>Ficha Social aprobada</t>
  </si>
  <si>
    <t>No Aprobados</t>
  </si>
  <si>
    <t>Ficha Social no aprobada</t>
  </si>
  <si>
    <t>Anulados</t>
  </si>
  <si>
    <t>Avalúos Preliminares Presentados</t>
  </si>
  <si>
    <t>Ficha Social En Revisión</t>
  </si>
  <si>
    <t>Avalúos Preliminares Aprobados</t>
  </si>
  <si>
    <t>Predios con Unidades Sociales</t>
  </si>
  <si>
    <t xml:space="preserve">Avalúos Preliminares En Revisión </t>
  </si>
  <si>
    <t>Unidad Social Residente GCSP-F-013</t>
  </si>
  <si>
    <t>Avalúos Preliminares No Aprobados</t>
  </si>
  <si>
    <t>Unidad Social Productiva GCSP-F-014</t>
  </si>
  <si>
    <t>Anulado</t>
  </si>
  <si>
    <t>Oferta de Compra Presentadas</t>
  </si>
  <si>
    <t>A la fecha</t>
  </si>
  <si>
    <t>Otras Unidades Sociales GCSP-F-014</t>
  </si>
  <si>
    <t>Oferta de Compra Aprobado</t>
  </si>
  <si>
    <t xml:space="preserve">Oferta de Compra En Revisión </t>
  </si>
  <si>
    <t>No. Unidades sociales</t>
  </si>
  <si>
    <t>Oferta de Compra No Aprobados</t>
  </si>
  <si>
    <t>Expedientes sin Formatos</t>
  </si>
  <si>
    <t>Oficio Inscripcion Presentados</t>
  </si>
  <si>
    <t>Oficio Inscripcion Aprobados</t>
  </si>
  <si>
    <t xml:space="preserve">Oficio Inscripcion En Revisión </t>
  </si>
  <si>
    <t>Oficio Inscripcion No Aprobados</t>
  </si>
  <si>
    <t>Permisos de Intervencion</t>
  </si>
  <si>
    <t>Inscripcion (Registro) Presentados</t>
  </si>
  <si>
    <t>Promesa Compraventa Presentados</t>
  </si>
  <si>
    <t>PARTICIPANTES</t>
  </si>
  <si>
    <t>No se requirió sustracción según acuerdo 0488 del 25-01-17 en el primer proceso de Licenciamiento de la UF1 y 3</t>
  </si>
  <si>
    <t xml:space="preserve">1, 2.1 y 3 </t>
  </si>
  <si>
    <t>C. Nueva Túnel de Occ -  S. Jerónimo segundo Tubo del túnel</t>
  </si>
  <si>
    <t>Firmado entre el INVIAS y DEVIMAR el 27-03-17</t>
  </si>
  <si>
    <t>Giro 4 - ajuste</t>
  </si>
  <si>
    <t>se realizo el ajuste correpondiente quedando un excedente de $2.449.573.50 como parte de interés</t>
  </si>
  <si>
    <t>mayo-17-2018</t>
  </si>
  <si>
    <t>abril - 2018</t>
  </si>
  <si>
    <t>mayo- 2018</t>
  </si>
  <si>
    <t>Información a la fecha</t>
  </si>
  <si>
    <t>Otra / Adel (%)</t>
  </si>
  <si>
    <r>
      <rPr>
        <b/>
        <sz val="11"/>
        <color theme="1"/>
        <rFont val="Calibri"/>
        <family val="2"/>
        <scheme val="minor"/>
      </rPr>
      <t>Subdirector Técnico y Operativo:</t>
    </r>
    <r>
      <rPr>
        <sz val="11"/>
        <color theme="1"/>
        <rFont val="Calibri"/>
        <family val="2"/>
        <scheme val="minor"/>
      </rPr>
      <t xml:space="preserve">
Ing. Miguel Ángel Rodríguez Mantilla</t>
    </r>
  </si>
  <si>
    <t>4. ESTADO DE AVANCE PREDIAL -  VER HOJA "PREDIAL"</t>
  </si>
  <si>
    <t>DEL</t>
  </si>
  <si>
    <t>HASTA</t>
  </si>
  <si>
    <t xml:space="preserve">N° </t>
  </si>
  <si>
    <t>R-CEC-22</t>
  </si>
  <si>
    <t>aporte de may -19-2018</t>
  </si>
  <si>
    <t>aporte de junio -30-2018</t>
  </si>
  <si>
    <t>junio-28-2018</t>
  </si>
  <si>
    <t>may-2018</t>
  </si>
  <si>
    <t>ACTIVIDADES DE OPERACIÓN</t>
  </si>
  <si>
    <t>Se autorizó con Resolución MADS 2468 del 29-11-17 para el área solicitada para la proceso mediación de la Licencia de la UF1 y 3 Polígono (Polígono la Frísola - el Polvorín)</t>
  </si>
  <si>
    <t>El 05-05-17 Corantioquia Negó porque No se requiere permiso de ocupación del Cauce NN11, el 22-05-17, Corantioquia Negó por que no se requiere los permisos para los siguientes cauces: NN016, NN14, NN18, NN17, NN20, NN04 y NN05, esta decisión no implican la no ejecución de las obras proyectadas. 
Corantioquia otorgó el 22-05-17 permiso para la Ocupación del Cauce NN06, NN02; el 26-05-17 permiso para ocupación de los cauces Caño el Garabato, NN021 y Cañada Honda; el 28-06-17 permiso para ocupación del Cauce Caño el Cangrejo, el 28-08-17 permiso para ocupación Cauce La Mica, el 23-11-17 permiso para el cauce NN07. el 28-11-17 para el Cauce q. el Sable, el 12-12-17 se otorga ocupación para el cauce Afluente Q. La Frísola (NN1).</t>
  </si>
  <si>
    <t>Aporte junio 30-2018</t>
  </si>
  <si>
    <t>junio de 2018</t>
  </si>
  <si>
    <t>aporte de julio -30-2018</t>
  </si>
  <si>
    <t>julio-24-2018</t>
  </si>
  <si>
    <t>jun-2018</t>
  </si>
  <si>
    <t>junio- 2018</t>
  </si>
  <si>
    <t>Se autorizó con Resolución Corantioquia 160HX-RES1711-6262 del 14-11-17</t>
  </si>
  <si>
    <t>aporte de agosto -30-2018</t>
  </si>
  <si>
    <t>agosto 21-2018</t>
  </si>
  <si>
    <t>jul-2018</t>
  </si>
  <si>
    <t>junio-2018</t>
  </si>
  <si>
    <t>ACTIVIDADES DE MANTENIMIENTO - UF3</t>
  </si>
  <si>
    <t>ACTIVIDADES DE MANTENIMIENTO - UF1</t>
  </si>
  <si>
    <t>ACTIVIDADES DE MANTENIMIENTO -  UF2.1</t>
  </si>
  <si>
    <t>ACCIDENTALIDAD</t>
  </si>
  <si>
    <t xml:space="preserve">Corantioquia autorizó Concesión de Aguas en el Rio Cauca con Resolución 160CI-RES1701-195 el 12 de enero de 2017.
Se resolvió recurso de reposición Resolución 160CI-RES1703-1255 del 13-03-17 y notificada el 28-03-17. </t>
  </si>
  <si>
    <t>REGISTRO FOTOGRAFICO</t>
  </si>
  <si>
    <t>Aporte Adicional en Dinero - deuda Subordinada</t>
  </si>
  <si>
    <t>julio-2018</t>
  </si>
  <si>
    <t>agosto-2018</t>
  </si>
  <si>
    <t>agosto - 2018</t>
  </si>
  <si>
    <t>incumplido por la aplicación del IPC se realizó con  IPC  de julio y debio aplicarse el de agosto por lo tanto hay un faltante en pesos constantes de $3.108.531.02</t>
  </si>
  <si>
    <t>Giro 20%</t>
  </si>
  <si>
    <t>20% Adicional a cargo del Concesionario</t>
  </si>
  <si>
    <t xml:space="preserve">Se radicó el 26-08-16 con oficio DEV-SAL-INTV-0116-2016 la V0, el 14-09-16 con oficio EPS4G-0335-16 Interventoría no presentó observaciones al documento, a excepción de que se encontraba pendiente incluir totalidad de soportes de los permisos ambientales mencionados en el Capítulo 7. 
Con comunicación EPS4G-0091-18 radicada el 12-02-18 se solicitó actualizar información en el PAGA de Rehabilitación de la UF4.2. 
Con comunicación D-1182-2018-1 radicada el 30-04-18 Concesionario informó que actualizará la V0 del PAGA de rehabilitación y será enviada a la Interventoría para iniciar el proceso de revisión para la No Objeción. 
Con comunicación EPS4G-0331-18 radicada en el Concesionario el 08-05-18, se informó quedar pendiente por recibir el PAGA de Rehabilitación de la UF4.2 para proceder con la revisión.
Con comunicación D-1604-2018-1 se radicó PAGA de Rehabilitación de la UF4.2.
Con comunicación EPS4G-0471-18 radicada el 15-06-18 se dio objeción al documento. 
Concesionario remitió la V2 ajustada con los comentarios realizados por Interventoría,  con comunicado D-2039-2018-1.
Interventoría emitió concepto de No Objeción con comunicado EPS4G-0633-18 radicada el 27-07-18 con consecutivo DEVIMAR R-4267-2018-1.                                                                                                                                                                                                                 Interventoría emitió concepto de No Objeción con comunicado EPS4G-0633-18 radicada el 27-07-18 con consecutivo DEVIMAR R-4267-2018-1.
</t>
  </si>
  <si>
    <t>Mantenimiento de baños portátiles con tercero autorizado</t>
  </si>
  <si>
    <t xml:space="preserve">MADS otorgó permiso con Resolución No. 1244 el 20-06-17                                                                                                                                    El Concesionario con comunicación M&amp;M 0024-18 del 15 de febrero de 2018 y radicado MADS E1-2018-004546, envío alcance información previa solicitada en el Resolución No. 1244 del 20-06-17. </t>
  </si>
  <si>
    <t>Terceros autorizados</t>
  </si>
  <si>
    <t xml:space="preserve">Escombrera Municipal de Santa Fe de Antioquia. Con comunicación D-270-2018-1 radicada el 01-02-18, el Concesionario informó que utilizará esta escombrera como sitio para disponer material estéril y escombros provenientes de las actividades de Rehabilitación de la UF4.2. Con comunicación D-1182-2018-1 radicada el 30-04-18 </t>
  </si>
  <si>
    <t>aporte de septiembre -30-2018</t>
  </si>
  <si>
    <t>Sep-2018</t>
  </si>
  <si>
    <t>sept-2018</t>
  </si>
  <si>
    <t>octub- 11-2018</t>
  </si>
  <si>
    <t>sep-2018</t>
  </si>
  <si>
    <t>incumplido por fecha pendiente los intereses de los rendimientos</t>
  </si>
  <si>
    <t>aporte de octubre -30-2018</t>
  </si>
  <si>
    <t>oct-2018</t>
  </si>
  <si>
    <t>ACTIVIDADES DE MANTENIMIENTO - UF2,2</t>
  </si>
  <si>
    <t>oct-2019</t>
  </si>
  <si>
    <t>aporte intereses</t>
  </si>
  <si>
    <t>aportes de interes rendimientos sep</t>
  </si>
  <si>
    <t>pago de intereses del  aporte 15</t>
  </si>
  <si>
    <t>aporte de noviembre -30-2018</t>
  </si>
  <si>
    <t>ajuste al aporte 10 mas rendimientos</t>
  </si>
  <si>
    <t>octubre-2018</t>
  </si>
  <si>
    <t>pago del ajunte al fondeo 10 mas rendimientos</t>
  </si>
  <si>
    <t>TODAS</t>
  </si>
  <si>
    <t>Estudio de Fichas Prediales y Avaluos Comerciales Corporativos de las Unidades Funcionales 1 y 2</t>
  </si>
  <si>
    <t>noviembre-2018</t>
  </si>
  <si>
    <t xml:space="preserve">Se negó con Resolución Corantioquia 040-RES1706-2857 el 07-06-17 primera solicitud asociada a la Licencia Ambiental Resolución 0639 del 02-06-18
Se negó con Resolución Corantioquia 040-RES1712-7098 del 14-12-17  y notificada el 04-01-18, segunda solicitud 
Aprobo con resolución Con resolución Corantioquia 040-RES1808-4625 del 01-08-18 notificada el 09-08-18   tercera solicitud
</t>
  </si>
  <si>
    <t>• Solicitud aprovechamiento de especies restringidas para la Modificación de la UF2.1 con radicado 120-COE1803-8791 (D-715-2018-1) del 14-03-18.
• Solicitud aclaración con radicado Corantioquia 120-COE1804-8708 (R-2028-2018-1) del 12-04-18
• Aclaración de información con radicado 120-COE1804-13470 (D-1160-2018-1) del 26-04-18.
• Solicitud de información con radicado 120-COI1807-17725 del 30-07-18
•  Auto de inicio 040-ADM1808-4061 del 09-08-18.
• Visita de evaluación el 30-10-18.
• Requerimiento de información adicional con acto administrativo 040-ADM1811-5590 del 13-11-18 y notificado el 14-11-18.
• Respuesta con radicado 20-COE1811-37914 del 23-11-18.
• Pendiente respuesta Autoridad Ambiental.</t>
  </si>
  <si>
    <t>Corantioquia autorizó con Resolución 16HX-RES1711-6804 del 30-11-17
Con Resolución 160HX-RES1811-6542 del 26-11-18 Corantioquia autorizó poda de manejo para dos (2) Individuos. Con Resolución 160CI-RES1811-6673 del 29-11-18 Corantioquia autorizó Tala de un (1) individio en la UF4.2.</t>
  </si>
  <si>
    <t>soporte contractual</t>
  </si>
  <si>
    <t>MASC</t>
  </si>
  <si>
    <t>nov-2018</t>
  </si>
  <si>
    <t>Aporte de Dic-2018</t>
  </si>
  <si>
    <t>aporte enero -30-2019</t>
  </si>
  <si>
    <t xml:space="preserve">ANLA con Resolución 02318 del 14-12-18 ANLA Autorizó la modificación de la Licencia ambiental resolución 0606 asociada al poligono " La frisola - El Polvorín" </t>
  </si>
  <si>
    <t>VIGENCIAS FUTURAS</t>
  </si>
  <si>
    <t>APORTE  2018</t>
  </si>
  <si>
    <t>NOV/2018</t>
  </si>
  <si>
    <t>El Concesionario cumplió con el fondeo No. 4 de acuerdo a lo que establece el contrato No. 014 del 2015, en donde realizó el fondeo en precios corrientes por valor $9.344.000.000 y en pesos constantes $ 7.407.629.067.71 de esta manera se cumple lo del cronograma de pagos de la parte especial del contrato y sobrepasa el valor en pesos constantes en $272.498.824,10</t>
  </si>
  <si>
    <t xml:space="preserve">Aporte semenestral  y anual de 2019 </t>
  </si>
  <si>
    <t>Noviembre 2017</t>
  </si>
  <si>
    <t>Queda Pendiente el diferencial por la variacion del IPC que son $30.876.022,79, Incumplido Por Fecha y valor</t>
  </si>
  <si>
    <t>dic-2018</t>
  </si>
  <si>
    <t xml:space="preserve">Según ajustes realizados por el concesionario se informó que no se requiere de SRRRC para la Modificación de la Licencia Ambiental  UF2.1.
</t>
  </si>
  <si>
    <t>• La Secretaría de Minas del departamento de Antioquia con Resolución 2018060228012 del 14 de junio de 2018 concedió a DEVIMAR autorización temporal con placa TBC-08101 para la explotación de un yacimiento de materiales de construcción en la fuente Q. Seca  Municipio de Sopetran.</t>
  </si>
  <si>
    <t>enero-2019</t>
  </si>
  <si>
    <t>aporte feb -28-2019</t>
  </si>
  <si>
    <t>ene-2019</t>
  </si>
  <si>
    <t xml:space="preserve">Se autorizo según acuerdo del consejo directivo de Corantioquia N° 180ACU-1811-552 del 21-11-18. la sutracción definitiva de  2,258  Ha y temporal de .15Ha   
Con comunicación D-3784-2018-1 radicada en Corantioquia el 30-11-18 Concesionario renunció al derecho de interposición de recurso de reposición contra el acuerdo 180ACU-1811-552, con el propósito de acelerar el trámite de modificación de licencia que se encuentra en proceso.
• Pago por evaluación el 17-12-18 con soporte Corantioquia SF SP926 </t>
  </si>
  <si>
    <t>MADS Autorizó con resolución 2241 del 27-11-18
• Con radicado MADS 00001 del del 30-11-18 Concesionario renunció al derecho de interposición de recurso de reposición contra la resolución 2241 del 27-11-18, quedando en firme.</t>
  </si>
  <si>
    <t>MADS Autorizó con resolución 2240 del 27-11-18
Con radicado MADS 00002 del del 30-11-18 Concesionario renunció al derecho de interposición de recurso de reposición contra la resolución 2240 del 27-11-18, quedando en firme</t>
  </si>
  <si>
    <t>El 17-04-17 se realizó mesa de trabajo para actualización del documento PAGA.  Con oficio D-608-2017-1 del 15 -05-17, se radico el documento ajustado. Interventoría emitió concepto de No Objeción al documento con oficio EPS4G-0234-17 el 23-05-17
Se realizó Comité Ambiental el día 12 de junio de 2018, donde se revisó la trazabilidad de las comunicaciones radicadas en el Concesionario relacionadas con el cierre ambiental de este PAGA. 
Con comunicación D-2041-2018-1 radicada el 16-07-18 en Interventoría, se presentó información pendiente para continuar con el proceso de evaluación del Cierre Ambiental del PAGA de Rehabilitación de la UF2.2.
Con Comunicación EPS4G-0626-18 (R-4237-2018-1) radicada el 26-07-18 Interventoría consideró que el Concesionario ha realizado las gestiones y actividades pertinentes para efectuar el Cierre Ambiental del PAGA de Rehabilitación. 
Con comunicación EPS4G-0780-18 el 19-09-18 y radicado ANI 2018-409-096837-2, se envió a la ANI el PAGA de Rehabilitación V2 No Objetado.</t>
  </si>
  <si>
    <t>Traslado de redes eléctricas y alumbrado público UF1 y UF3.</t>
  </si>
  <si>
    <t>Aporte Adicional en Dinero -  deuda subordinada</t>
  </si>
  <si>
    <t>febrero-2019</t>
  </si>
  <si>
    <t>aporte marzo -30-2019</t>
  </si>
  <si>
    <t>feb-2019</t>
  </si>
  <si>
    <t>cumplido- aporte parcial</t>
  </si>
  <si>
    <t>marzo-2019</t>
  </si>
  <si>
    <t>Porcentaje de Participación (%)</t>
  </si>
  <si>
    <t>Programado</t>
  </si>
  <si>
    <t>FINAL</t>
  </si>
  <si>
    <t>SISTEMA INTEGRADO DE GESTIÓN</t>
  </si>
  <si>
    <t>PROCESO</t>
  </si>
  <si>
    <t>FORMATO</t>
  </si>
  <si>
    <r>
      <t xml:space="preserve">D-762-2017-1     09/06/17
</t>
    </r>
    <r>
      <rPr>
        <b/>
        <sz val="11"/>
        <rFont val="Arial"/>
        <family val="2"/>
      </rPr>
      <t>EPS4G-0286-17     20/06/17</t>
    </r>
    <r>
      <rPr>
        <sz val="11"/>
        <rFont val="Arial"/>
        <family val="2"/>
      </rPr>
      <t xml:space="preserve">
NO OBJETADO ESPERA VERSION FINAL
</t>
    </r>
    <r>
      <rPr>
        <sz val="11"/>
        <rFont val="Arial"/>
        <family val="2"/>
      </rPr>
      <t xml:space="preserve">
D-500-2018-1   22/02/18
</t>
    </r>
    <r>
      <rPr>
        <b/>
        <sz val="11"/>
        <rFont val="Arial"/>
        <family val="2"/>
      </rPr>
      <t>EPS4G-0207-18   27/03/18</t>
    </r>
    <r>
      <rPr>
        <sz val="11"/>
        <rFont val="Arial"/>
        <family val="2"/>
      </rPr>
      <t xml:space="preserve">
APROBADA VERSIÓN FINAL
</t>
    </r>
  </si>
  <si>
    <t xml:space="preserve">D-2138-2017-1   13/12/17
EPS4G-0040-18   23/01/18
D-166-2018-1   22/01/18
EPS4G-0053-18   29/01/18
D-417-2018-1   14/02/18
EPS4G-0126-18   21/02/18
INVENTARIO DE REDES SECAS
D-480-2018-1   20-02-18
EPS4G-0166-18   12/03/18
Actuaciones 00,16,17,19,24 Y 26
APROBADO
</t>
  </si>
  <si>
    <t>Tramite</t>
  </si>
  <si>
    <t xml:space="preserve">Licencia Ambiental </t>
  </si>
  <si>
    <t>Modificación Licencia Ambiental resolución 00606 del 25-05-18 "Construcción Box Coulvert Polígono la Frísola – el Polvorín UF1"</t>
  </si>
  <si>
    <t>Modificación Licencia Ambiental resolución 00606 del 25-05-18 "ajustes en el trazado de calzada nueva entre el Túnel de Occidente y San Jerónimo e infraestructura asociada"</t>
  </si>
  <si>
    <t>Sustracción DMI asociado a la Licencia Ambiental Resolución 00606 del 25-05-18</t>
  </si>
  <si>
    <t>Sustracción DMI polígono la Frísola - El Polvorín, asociado a la Modificación de Licencia Ambiental Resolución 00606 del 25-05-18</t>
  </si>
  <si>
    <t>Levantamiento de Restricción del Uso y Aprovechamiento de Especies Forestales restringidas de orden Regional asociado a la Licencia Ambiental Resolución 00606 del 25-05-18</t>
  </si>
  <si>
    <t>Levantamiento de Restricción del Uso y Aprovechamiento de Especies Forestales de orden Regional asociado a la  Modificación de la Licencia Ambiental resolución 00606 del 25-05-18 "ajustes en el trazado de calzada nueva entre el Túnel de Occidente y San Jerónimo e infraestructura asociada"</t>
  </si>
  <si>
    <t>Levantamiento de Veda Nacional asociado a la Licencia Ambiental Resolución 00606 del 25-05-18</t>
  </si>
  <si>
    <t>Levantamiento de Veda Nacional polígono la Frísola - El Polvorín, asociado a la Modificación de Licencia Ambiental Resolución 00606 del 25-05-18</t>
  </si>
  <si>
    <t>Levantamiento de Veda Nacional asociado a la  Modificación de la Licencia Ambiental resolución 00606 del 25-05-18 "ajustes en el trazado de calzada nueva entre el Túnel de Occidente y San Jerónimo e infraestructura asociada"</t>
  </si>
  <si>
    <t>Modificación Licencia Ambiental resolución 00639 del 02-06-18 "ajustes en el trazado y solicitud de concesiones"</t>
  </si>
  <si>
    <t>EIA Modificación Licencia Ambiental Resolución 00639 del 02 de junio de 2017 - Polígono Fuente de materiales Q. Seca con placa de autorización temporal N° TBC-08101.</t>
  </si>
  <si>
    <t>Sustracción Reserva Ribereña Rio Cauca asociado a la Licencia Ambiental Resolución 00639 del 02-06-18</t>
  </si>
  <si>
    <t>Sustracción Reserva Ribereña Rio Cauca asociado  la Modificación Licencia Ambiental resolución 00639 del 02-06-18 "ajustes en el trazado y solicitud de concesiones"</t>
  </si>
  <si>
    <t xml:space="preserve">Sustracción RRRC Predio requerido para reubicación de la IE Los Almendros </t>
  </si>
  <si>
    <t xml:space="preserve">Autorización Temporal  Fuente de materiales de construcción Q. Seca </t>
  </si>
  <si>
    <t>Levantamiento de Restricción del Uso y Aprovechamiento de Especies Forestales de orden Regional asociado a la Licencia Ambiental Resolución 0639 del 02-06-18</t>
  </si>
  <si>
    <t>Levantamiento de Restricción del Uso y Aprovechamiento de Especies Forestales de orden Regional asociado a la Modificación de la Licencia Ambiental Resolución 0639 del 02-06-18</t>
  </si>
  <si>
    <t>Levantamiento de veda Nacional asociado a la Licencia Ambiental Resolución 00639 del 02-06-17</t>
  </si>
  <si>
    <t>Levantamiento de veda Nacional asociado a la Modificación de la Licencia Ambiental Resolución 00639 del 02-06-17</t>
  </si>
  <si>
    <t>Acuerdo de coexistencia proyectos superpuestos Autopistas al Mar 1 - Conexión Valles de Aburra - Rio Cauca, asociado a la Licencia Ambiental Resolución 00606 del 25-05-18</t>
  </si>
  <si>
    <t>Acuerdo de coexistencia proyectos superpuestos Autopistas al Mar 1 - Conexión Valles de Aburra - Rio Cauca, asociado a las modificaciones de las Licencias Ambientales Resoluciones 00606 del 25-05-17 y 00639 del 02-06-17</t>
  </si>
  <si>
    <t>Trámite</t>
  </si>
  <si>
    <t xml:space="preserve">Documento PAGA de Mejoramiento </t>
  </si>
  <si>
    <t xml:space="preserve">Permiso de Aprovechamiento Forestal </t>
  </si>
  <si>
    <t xml:space="preserve">Permiso de Ocupación de Cauce </t>
  </si>
  <si>
    <t xml:space="preserve">Concesión de aguas superficiales </t>
  </si>
  <si>
    <t xml:space="preserve">Levantamiento de Restricción del Uso y Aprovechamiento de Especies Forestales de orden Regional </t>
  </si>
  <si>
    <t xml:space="preserve">Levantamiento de Veda Nacional </t>
  </si>
  <si>
    <t xml:space="preserve">Sustracción Reserva Ribereña Rio Cauca </t>
  </si>
  <si>
    <t>Disposición material sobrante</t>
  </si>
  <si>
    <t xml:space="preserve">Documento PAGA de Rehabilitación </t>
  </si>
  <si>
    <t xml:space="preserve">Permiso de Emisiones Atmosféricas </t>
  </si>
  <si>
    <t xml:space="preserve">Permiso de Ocupaciones de Cauce </t>
  </si>
  <si>
    <t>Vertimientos</t>
  </si>
  <si>
    <t>Materiales de Construcción</t>
  </si>
  <si>
    <t xml:space="preserve"> Disposición material sobrantes: </t>
  </si>
  <si>
    <t>REUNIONES / ACTIVIDADES</t>
  </si>
  <si>
    <t>TEMA</t>
  </si>
  <si>
    <t>REVISIÓN Y ANALISIS DE INSUMOS PREDIALES</t>
  </si>
  <si>
    <t>La ANI, se pronuncia y acepta el período de cura para el tema de la entrega de estados financieros (firma de auditor y revisor fiscal), el concesionario, responde a la ANI, y se subsana el presunto incumplimiento
Se solicita al concesionario allegar pólizas acordes con el otrosí 4 firmado el 26 de abril de 2018, quién las radica el 31/05/18</t>
  </si>
  <si>
    <t>TIPO DE RIESGO</t>
  </si>
  <si>
    <t>Demora en la obtención de las Licencias y/o Permisos Ambientales</t>
  </si>
  <si>
    <t>Sobrecostos derivados de los estudios y diseños.</t>
  </si>
  <si>
    <t>Sobrecostos en la adquisición de predios.</t>
  </si>
  <si>
    <t>Sobrecostos por interferencia de redes.</t>
  </si>
  <si>
    <t>Compensaciones por nuevas tarifas diferenciales</t>
  </si>
  <si>
    <t>Aporte Adicional en Dinero</t>
  </si>
  <si>
    <t>Cumplió con 9 dias de retraso</t>
  </si>
  <si>
    <t>aporte abril -30-2019</t>
  </si>
  <si>
    <t>abril-2019</t>
  </si>
  <si>
    <t>cumplido-  el aporte del periodo anterior cubre los fondeos 18 y 19 del presente año</t>
  </si>
  <si>
    <t>aporte adicional</t>
  </si>
  <si>
    <t>realizo aporte adicional</t>
  </si>
  <si>
    <t xml:space="preserve">PK 0+072 </t>
  </si>
  <si>
    <t>PK0+060</t>
  </si>
  <si>
    <t>PK0+130</t>
  </si>
  <si>
    <r>
      <rPr>
        <b/>
        <sz val="11"/>
        <color theme="1"/>
        <rFont val="Calibri"/>
        <family val="2"/>
        <scheme val="minor"/>
      </rPr>
      <t>Unidad Funcional 1 - Mejoramiento de la calzada actual y construcción de calzada nueva entre el Túnel de Occidente y San Jerónimo</t>
    </r>
  </si>
  <si>
    <r>
      <rPr>
        <b/>
        <sz val="11"/>
        <color theme="1"/>
        <rFont val="Calibri"/>
        <family val="2"/>
        <scheme val="minor"/>
      </rPr>
      <t>Unidad Funcional 2.2 - Rehabilitación entre Santa Fe de Antioquia y Cañasgordas</t>
    </r>
  </si>
  <si>
    <t>PR 66+400</t>
  </si>
  <si>
    <t>PR91+440</t>
  </si>
  <si>
    <t xml:space="preserve">REHABILITACIÓN </t>
  </si>
  <si>
    <t>Unidad Funcional 2.1 - Mejoramiento de la calzada actual y construcción de calzada nueva entre San Jerónimo y Santa Fe de Antioquia</t>
  </si>
  <si>
    <t>Se finalizaron actividades en esta unidad funcional.</t>
  </si>
  <si>
    <t>Unidad Funcional 4.2 - Obras de rehabilitación Bolombolo-Santa Fe de Antioquia</t>
  </si>
  <si>
    <t xml:space="preserve">ANLA con Resolución 02472 del 14-12-18 Autorizó la modificación de la Licencia ambiental resolución 0606 asociada al polígono denominado "ajustes al trazado e inclusión de infraestructura asociada." </t>
  </si>
  <si>
    <t>•  ANLA autorizó con resolución 0137 del 08-02-19 la modificación de la Resolución 00639 del 02-06-19 para el polígono "Ajustes al Trazado e inclusión de infraestructura asociada"
• Con oficio 160HX-1905-5491 del 02-05-19 Corantioquia concluyo que el polígono autorizado con la modificación de licencia ambiental no presenta inconsistencias con el POMCA del rio Aurrá.
• Con Radicado ANLA 2019057914-1-000 del 07-05-19 Concesionario remitió copia del oficio 160HX-1905-5491 en cumplimiento del Artículo tercero de la resolución 00137 de 2019.</t>
  </si>
  <si>
    <t>Según concepto técnico ANLA N°03835 del 19-01-18 presentado por el grupo evaluador de la ANLA, señaló que en cumplimiento del requerimiento N1 del acta 34 del 20-04-18, el Concesionario aporto información de soporte de la gestión realizada ante el INVIAS y la GEP de la Gobernación de Antioquia, para lo cual se incluyeron las fichas de coexistencia, dentro del Plan de Manejo Ambiental; por lo cual se considero en dicho concepto que este requerimiento fue atendido dentro de la información adicional presentada, por lo que se acepta la información presentada y se acatarán las medidas planteadas para el programa  de manejo ambiental del proyecto.
• ANLA en cumplimiento del Artículo 2.2.2.3.6.4 del decreto 1076 de 2015 presentó pronunciamiento sobre el acuerdo de coexistencia de proyectos superpuestos, lo anterior teniendo en cuenta lo especificado en el Artículo Noveno de la Resolución ANLA 02472 del 27-12-18 el cual modificó el artículo décimo segundo de la Resolución 606 del 25 de mayo de 2017, en el sentido de incluir la FICHA: Anexo 2-9. Fichas (Ficha de Coexistencia, manejo y responsabilidad individual de los impactos ambientales generados en el área superpuesta, en el Plan de Manejo Ambiental, dando por finalizado este proceso y teniendo en cuenta que el INVIAS no presentó concepto frente al acuerdo planteado por DEVIMAR</t>
  </si>
  <si>
    <t>ANLA no se pronuncio de forma explicita en la Resolución 00137 del 08-02-19 sobre el  acuerdo de coexistencia de proyectos entre el Concesionario y el INVIAS en el marco del proceso de trámite de solicitud de modificación de la Licencia ambiental Resolución 00639 del 02-06-17.</t>
  </si>
  <si>
    <t>Corpourabá otorgó permiso con Resolución Corpourabá 200-03-20-0228-2017 el 23-02-17.
Con Resolución 200-03-20-01-0543-2 del 17-04-18 Corpourabá suspendió parcialmente un permiso de emisiones atmosféricas fuentes fijas que fue otorgado con resolución 0228 del 23-02-17.Con Resolución 200-03-20-01-0596-2019 del 22-05-19 Corpourabá da por terminado el permiso de emisiones atmosféricas.</t>
  </si>
  <si>
    <t>• Con acuerdo del Consejo Directivo de Corantioquia N° 180ACU1803-525 del 21-03-18 y notificado el 04-04-18, se sustrajo de manera definitiva 7,90ha y temporal 3,54 ha de una parte del área de la Reserva Ribereña del Río Cauca para las actividades de Mejoramiento y Construcción de las UF2.1.
• Con consecutivo DEVIMAR 02-01-20190329007851 radicado en Corantioquia el 29-03-19 se informó inicio de actividades a partir del 01-04-19.</t>
  </si>
  <si>
    <t xml:space="preserve">• Con acuerdo del Consejo Directivo de Corantioquia N° 180ACU1902-562 del 20-02-19 y notificado el 14-03-19, se sustrajo de manera definitiva 1,082Ha de una parte del área de la Reserva Ribereña del Río Cauca para la reubicación de la IE Escuela Normal Superior Santa teresita – Sede los Almendros Municipio de Sopetran y Construcción del centro histórico de la comunidad de los Almendros 
</t>
  </si>
  <si>
    <t xml:space="preserve">ELA :
Interventoría presento la NO Objeción a la Estrategia de Licenciamiento Ambiental Mediante Oficio EPS4G-0027-17 el día 23 de enero de 2017.
EIA 
Con Resolución ANLA 00606 del 25 de mayo de 2017 se otorgó Licencia Ambiental para la Construcción de la UF1 y 3 
Con Resolución ANLA 00639 del 02 de junio de 2017 se otorgó Licencia Ambiental para la Construcción de la UF2,1
Concesionario radicó en la Interventoría el 20 de octubre de 2017  comunicación D-1746-2017-1 en la cual solicitó a la ANLA conceptuar sobre los efectos y el alcance que tiene la Certificación 01013 del 05 de octubre de 2017 sobre la Licencia Ambiental Resolución 00639 la cual autoriza la Construcción de la UF2.1. pendiente que el Concesionario allegue copia del radicado en la ANLA 
PAGA
Con comunicación EPS4G-0335-16 del 14 de septiembre de 2016 se aprobó el documento PAGA de Rehabilitación de la UF4.2, interventoría solicitó presentar nueva versión con la totalidad de los permisos para emitir concepto de No Objeción
No Objeción V2 del documento PAGA de Rehabilitación de la UF2.2 con oficio EPS4G-0234-17 el 23 de mayo de 2017.
Con oficio EPS4G-405-17 radicado el 08 de septiembre de 2017 se dio viabilidad a la ejecución de las actividades de Mejoramiento propuestas por el Concesionario asociadas al PAGA de mejoramiento de la UF1 y 2.1. </t>
  </si>
  <si>
    <t>100 % PRIVADO</t>
  </si>
  <si>
    <t>ESTACIÓN O PLAYA DE PEAJES</t>
  </si>
  <si>
    <t>Ampliación Puente La Muñoz II UF2.1</t>
  </si>
  <si>
    <t>Ampliación Puente La Guaracú II UF2.1</t>
  </si>
  <si>
    <t>septiembre-2018</t>
  </si>
  <si>
    <t>Giro adicional 30%</t>
  </si>
  <si>
    <t>Aporte semenestral 2019</t>
  </si>
  <si>
    <t>junio-2019</t>
  </si>
  <si>
    <t>aporte mayo y junio y jul-2019</t>
  </si>
  <si>
    <t>Cumplió y Anticipó  el giro 21 y parte del giro 22</t>
  </si>
  <si>
    <t>mayo- 2019</t>
  </si>
  <si>
    <t>Cumplió con la totalidad de aportes a la subcuenta y tienen un excedente de $38.468.742,87</t>
  </si>
  <si>
    <t>jun- 2019</t>
  </si>
  <si>
    <t>Cumplió con la totalidad de aportes a la subcuenta y tienen un excedente de $49,893,112,71</t>
  </si>
  <si>
    <t>TOTAL</t>
  </si>
  <si>
    <t>Ampliación Puente El Sapo UF2.1</t>
  </si>
  <si>
    <t>PK0+650/700</t>
  </si>
  <si>
    <t>REHABILITACION DE LA VIA, MEDIANTE PARCHEO / BACHEO</t>
  </si>
  <si>
    <t>Giro 23, 24 y 25</t>
  </si>
  <si>
    <t>Giro 26</t>
  </si>
  <si>
    <t>Aporte de Agosto 31 -2019</t>
  </si>
  <si>
    <r>
      <rPr>
        <b/>
        <sz val="11"/>
        <color theme="1"/>
        <rFont val="Arial"/>
        <family val="2"/>
      </rPr>
      <t xml:space="preserve">PUENTE PK23+500 UF2.1. </t>
    </r>
    <r>
      <rPr>
        <sz val="11"/>
        <color theme="1"/>
        <rFont val="Arial"/>
        <family val="2"/>
      </rPr>
      <t xml:space="preserve">Para este Puente  ya se terminó la etapa de la construcción de la </t>
    </r>
    <r>
      <rPr>
        <u/>
        <sz val="11"/>
        <color theme="1"/>
        <rFont val="Arial"/>
        <family val="2"/>
      </rPr>
      <t>INFRAESTRUCTURA</t>
    </r>
    <r>
      <rPr>
        <sz val="11"/>
        <color theme="1"/>
        <rFont val="Arial"/>
        <family val="2"/>
      </rPr>
      <t>: Construcción de los ESTRIBOS 1 y 2. Construcción de las PILAS 1, 2 y 3.
En cuanto a la</t>
    </r>
    <r>
      <rPr>
        <u/>
        <sz val="11"/>
        <color theme="1"/>
        <rFont val="Arial"/>
        <family val="2"/>
      </rPr>
      <t xml:space="preserve"> SUPERESTRUCTURA</t>
    </r>
    <r>
      <rPr>
        <sz val="11"/>
        <color theme="1"/>
        <rFont val="Arial"/>
        <family val="2"/>
      </rPr>
      <t xml:space="preserve"> se han realizado las siguientes actividades:  Lanzamiento de cuatro Vigas de L=25m entre el ESTRIBO 2 y la PILA 3, una véz colocados los neoprenos. Se instala el acero de refuerzo de losa se encofra y se funde con una dismesiones L:22.64m A:7,65m. En el tramo entre la PILA 2 y la Pila 3, se realiza el lanzado de las Vigas 9, 10, 11 y 12 de L=35m una véz instalados los neoprenos. Se instalan las pre-losas prefabricadas el acero de refuerzo de la losa y se funde.  En el tramo PILA 1 PILA 2 se instalan los neoprenos y las vigas 5, 6, 7 y 8 de L=35m. En eltramo ESTRIBO 1 - PILA1 se instalan los neoprenos y las Vigas 1, 2, 3 y 4 de L=30m. Se termina de fundir la losa en concreto reforzado  entre el Estribo 1 y  el Estribo 2. Se construyeron los diafragmas. Se termina la construcción de Voladizos por ambos costados. Se termina la construcción de los New Jersey por ambos costados. Se funde losa de aproximación Estribo 2.</t>
    </r>
  </si>
  <si>
    <t>MURO 039 PK18+430 NO OBJETADO D-1786-2018-1 21/06/2018
EPS4G-0573-18 16/07/2018
MURO 042 PK21+450-MURO 043 PK20+480 NO OBJETADO   
 D-1851-2018-1 27/06/2018 EPS4G-0545-18 09/07/2018
 MURO 044 PK20+650 NO OBJETADO D-1179-2018-1 27/04/2018
EPS4G-0397-18 25/05/2018
MURO 045 PK21+090 NO OBJETADO D-1314-2018-1 11/05/2018
EPS4G-0425-18 05/06/2018
MURO 047 PK21+800 NO OBJETADO D-637-2018-1 07/03/2018
EPS4G-0202-18 26/03/2018 
MURO 048 PK21+950 - MURO 058 PK23+930 - MURO 093 PK22+300  NO OBJETADO
 D-1863-2018-1 27/06/2018 EPS4G-0600-18 23/07/2018
MURO 049 PK22+200 - MURO 050 PK22+300 NO OBJETADO 
D-1025-2018-1 12/04/2018 EPS4G-0303-18 04/05/2018
MURO 051 PK22+400 NO OBJETADO D-3300-2018-1 12/10/2018
EPS4G-0947-18 29/06/2018
MURO 053 PK22+950 NO OBJETADO D-1654-2018-1 13/06/2018
EPS4G-0508-18 29/06/2018
MURO 054 PK23+180 NO OBJETADO D-1720-2018-1 18/06/2018
EPS4G-0506-18 29/06/2018
MURO 055 PK23+570 NO OBJETADO D-3356-2018-1 18/10/2018
EPS4G-0972-18 15/11/2018
MURO 056 PK23+600 NO OBJETADO D-2242-2017-1 28/12/2018
EPS4G-0029-18 18/01/2018
MURO 057 PK23+720 NO OBJETADO D-1079-2018-1 20/04/2018
EPS4G-0351-18 11/05/2018
MURO 059 PK23+920 NO OBJETADO D-1025-2018-1 12/04/2018
EPS4G-0303-18 04/05/2018
MURO 060 PK28+450 NO OBJETADO D-1941-2018-1 05/07/2018
EPS4G-0616-18 24/07/2018 
MURO 089 20+360 NO OBJETADO 
MURO 090 PK22+780 NO OBJETADO D-1101-2018-1 23/04/2018
EPS4G-0359-18 15/05/2018
PUENTE 029 PK20+380 NO OBJETADO D-1863-2018-1 27/06/2018
EPS4G</t>
  </si>
  <si>
    <t>MURO 001 PK0+250 NO OBJETADO D-2587-208-1 23/08/2018 EPS4G-0780-18 13/09/2018
MURO 002 PK0+580 NO OBJETADO D-2242-2017-1 28/12/2017 EPS4G-0028-18 18/01/2018
ODT 005 PK0+715- ODT 006 PK0+800  NO OBJETADO
 D-855-2018-1 27/03/2018 - EPS4G-0256-18</t>
  </si>
  <si>
    <t xml:space="preserve">PUENTE 001 PK0+160 NO OBJETADO D-1268-201 10/05/2018              
EPS4G-0398-18 25/05/2018                                                                                          
 PUENTE 003 PK1+940 NO OBJETADO D-2100-2018-1 17/07/2018              
EPS4G-0676-18 10/08/2018
D-02-01-20190718-009115 18/07/2019
EPS4G-0893-19 8/08/2019                                                                                            
PUENTE 004 PK 2+100 NO OBJETADO D-1235-2018-1 07/05/2018                        
EPS4G-0399-18 25/05/2018                                                                                          
PUENTE 005 PK2+920 NO OBJETADO D-1235-2018-1 07/05/2018
                 EPS4G-0399-18 25/05/2018                                                                               
PUENTE 006 PK3+320 NO OBJETADO D-2151-2017-1 15/12/17                                          EPS4G-0041-18 23/01/18                                                                                                   
PUENTE 007 PK5+240 NO OBJETADO D-2100-2018-1 17/07/2018                                                           EPS4G-0676-18 10/08/2018                                                                                                 
PUENTE 010 PK 6+040 NO OBJETADO D-1608-2018-1 08/06/2018                                                                                                                                            EPS4G-0505-18 29/06/2018                                                                                           
PUENTE 014 PK7+920 NO OBJETADO D-2151-2017-1 28/12/2017                                            EPS4G-0060-18 01/02/2018                                                                                                 
PUENTE 015 PK8+115 NO OBJETADO D-1606-2018-1 07/06/2018                                      EPS4G0504-18 29/06/2018                                                                                            
PUENTE 017 PK8+404 NO OBJETADO D-1608-2018-1 08/06/2018                                                      EPS4G-505-18 29/06/2018                                                                                   
PUENTE 018 PK8+705 NO OBJETADO  D-2588-2018-1 23/08/2018
EPS4G-0754-18 07/09/2018
PUENTE 022 PK9+777 NO OBJETADO D-1941-2018-1 05/07/2018
EPS4G-0616-18 24/07/2018
PUENTE 023 PK 10+120 
PUENTE 024 PK10+440 NO OBJETADO D-2244-2017-1 20/1/17
EPS4G-0028-18 30/04/2018
PUENTE 042 PK2+300 NO OBJETADO D-1268-2018 10/05/2018
EPS4G-0398-18 25/05/2018
MURO 003 PK0+740 NO OBJETADO D2062-2017-1 01/12/2017
EPS4G-05-79-17 18/12/2017
MURO 004 PK0+810 NO OBJETADO D-2062-2017-1 01/12/17
EPS4G-0579-17 18/12/2017
 MURO 007 PK2+300 NO OBJETADO D-1179-2018-1 27/04/2018
EPS4G-0397-18 25/05/2018
MURO 009 PK2+500 NO OBJETADO D-1786-2018-1 21/06/2018
EPS4G-0573-18 16/07/2018
MURO 010 PK4+390 NO OBJETADO D-1863-2018-1 27/06/2018 
EPS4G-0600-18 23/07/2018
MURO 011 PK4+500 NO OBJETADO D-1341-2018-1 16/05/2018
EPS4G-0424-18 05/06/2018
MURO 012 PK4+880 NO OBJETADO D-1314-2018-1 11/05/2018
EPS4G-0425-18 05/06/2018
MURO 013 PK4+970 NO OBJETADO D-1618-2018-1 08/06/2018
EPS4G-0507-18 29/06/2018
MURO 014 PK5+060 NO OBJETADO D-1654-2018-1 13/06/2018
EPS4G-0508-18 29/06/2018 
MURO 016 PK5+840 NO OBJETADO D-1950-2017-1 15-11-2017
EPS4G-0548-17 28/11/2017
MURO 018 PK6+420 NO OBJETADO D-1786-2018-1 21/06/2018 
EPS4G-0573-18 16/07/2018
MURO 019 PK6+700 NO OBJETADO D-1618-2018-1 08/06/2018
EPS4G-0507-18 29/06/2018
MURO 020 PK7+260 NO OBJETADO D-1786-2018-1 21/06/2018
EPS4G-0573-18 16/07/2018
MURO 021 PK7+500 NO OBJETADO D-1618-2018-1 08/06/2018
EPS4G-0507-18 29/06/2018
MURO 023 PK8+080 NO OBJETADO D-1341-2018-1 16/05/2018
EPS4G-0424-18 05/06/2018 
MURO 024 PK8+160-MURO 025 PK8+280 NO OBJETADO
 D-1341-2018-1 16/05/2018 EPS4G-0424-18 05/06/2018
MURO 026 PK8+690 NO OBJETADO D-1618-2018-1 08/06/2018 
EPS4G-0507-18 29/06/2018
MURO 028 PK8+950 NO OBJETADO D-1341-2018-1 16/05/2018
EPS4G-0424-18 05/06/2018 
MURO 029 PK9+140 NO OBJETADO D-1341-2018-1 16/05/2018
EPS4G-0424-18 05/06/2018
MURO 030 PK9+190-MURO 032 PK9+520-MURO 035 PK10+030 
 NO OBJETADO D-1314-2018-1 11/05/2018 EPS4G-0425-18 05/06/2018
MURO 034 PK29+840 NO OBJETADO D-1786-2018-1 21/06/2018
EPS4G-0573-18 16/07/2018
MURO 036 PK11+280 NO OBJETADO D-1044-2018-1 16/04/2018
EPS4G-0309-18 04/05/2018
MURO 037 PK5+720-MURO 072 PK5+8660-MURO 073 PK5+990
 NO OBJETADO D-2219-2018-1 26/07/2018 - EPS4G-0700-18 16/08/2018 
MURO 134 PK2+400 NO OBJETADO D-1863-2018-1 27/06/2018
EPS4G-0600-18 23/07/2018 
ODT 007 PK0+072-ODT 008 PK0+604 NO OBJETADO
D-1044-2018-1 16/04/2018 - EPS4G-0309-18 04/05/2018
 ODT 009 PK0+736 NO OBJETADO D-2062-2017-1 01/12/2017
EPS4G-0579-7 18/12/2017
ODT 010 PK1+040 NO OBJETADO D-121-2018-1 16/01/2018
EPS4G-0071-18 06/02/2018
ODT 011 PK1+619 NO OBJETADO D-2151-2017-1 13/12/2017 
EPS4G-0041-18 24/01/2018
ODT 014 PK2+606 NO OBJETADO D2242-2017-1 20/01/2018 
EPS4G-0029-18 18/01/2018
ODT 018 PK3+729 NO OBJETADO D-1044-2018-1 16/04/2018
EPS4G-0309-18 04/05/2018
ODT 029 PK6+821 NO OBJETADO D-2565-2018-1 17/08/2018
EPS4G-0734-18 29/08/2018
ODT 055 PK12+410 NO OBJETADO D2062-2017-1 01/12/2017
EPS4G-059-17 18/12/2017
ODT 057 PK12+766 NO OBJETADO D-1044-2018-1 16/04/2018
EPS4G-0309-18 04/05/2018 
</t>
  </si>
  <si>
    <r>
      <t xml:space="preserve">DEV-SAL-INTV-0140-16  19/9/16
</t>
    </r>
    <r>
      <rPr>
        <b/>
        <sz val="11"/>
        <rFont val="Arial"/>
        <family val="2"/>
      </rPr>
      <t>EPS4G-0383-16        14/10/17</t>
    </r>
    <r>
      <rPr>
        <sz val="11"/>
        <rFont val="Arial"/>
        <family val="2"/>
      </rPr>
      <t xml:space="preserve">
EPS4G-0362-16       27-09-16
EPS4G-0361-16       27-09-16
NO OBJETADOS PARCIALMENTE
D-636-2017-1    19/5/17
</t>
    </r>
    <r>
      <rPr>
        <b/>
        <sz val="11"/>
        <rFont val="Arial"/>
        <family val="2"/>
      </rPr>
      <t>EPS4G-0236-17    23/5/17</t>
    </r>
    <r>
      <rPr>
        <sz val="11"/>
        <rFont val="Arial"/>
        <family val="2"/>
      </rPr>
      <t xml:space="preserve">
NO OBJETADO PARCIALMENTE
ÁREA DEL PEAJE CONTINUA OBJETADA
D-02-01-20190403-008157
EPS4G-0505-19  06/05/19
OBSERVACIONES AL DISEÑO
ACTUALIZACION</t>
    </r>
  </si>
  <si>
    <r>
      <t xml:space="preserve">D-788-2017-1  13/6/17
EPS4G-0287-17  20/6/17
APROBADO UF2,1
D-2182-2017-1 18/12/17
</t>
    </r>
    <r>
      <rPr>
        <b/>
        <sz val="11"/>
        <rFont val="Arial"/>
        <family val="2"/>
      </rPr>
      <t>EPS4G-0008-18 11/01/18</t>
    </r>
    <r>
      <rPr>
        <sz val="11"/>
        <rFont val="Arial"/>
        <family val="2"/>
      </rPr>
      <t xml:space="preserve">
SE APRUEBA VERSION FINAL
UF2,1
D-2346-2018-1  03/08/18
EPS4G-0699-18  15/08/18
OBSERVACIONES 
UF 2.2
D-2977-2018-1  11/09/18
EPS4G-0850-18  05/10/18
OBSERVACIONES 
UF 2.2
D-02-01-20190514-008319
EPS4G-0590-19  27/05/19
EPS4G-0591-19  27/05/19
OBSERVACIONES  UF2,2
D-02-01-2019619-008758
EPS4G-0739-19  27/06/19
EPS4G-0591-19  27/05/19
OBSERVACIONES  UF2,2
D-02-01-20190716-009094
EPS4G-0838-19  22/7/19
OBSERVACIONES  UF2,2
ANI 2019-500-021380-1
EPS4G-0819-19  17/07/19
EPS4G-0839-19  22/7/19
OBSERVACIONES  UF2,2</t>
    </r>
  </si>
  <si>
    <r>
      <t xml:space="preserve">
D-2056-2018-1  16/7/18
</t>
    </r>
    <r>
      <rPr>
        <b/>
        <sz val="11"/>
        <rFont val="Arial"/>
        <family val="2"/>
      </rPr>
      <t>EPS4G-0629-18  26/7/18</t>
    </r>
    <r>
      <rPr>
        <sz val="11"/>
        <rFont val="Arial"/>
        <family val="2"/>
      </rPr>
      <t xml:space="preserve">
APROBACION 
VERSION FINAL 
V5
</t>
    </r>
  </si>
  <si>
    <r>
      <t xml:space="preserve">D-2182-2017-1  18/12/17
</t>
    </r>
    <r>
      <rPr>
        <b/>
        <sz val="11"/>
        <rFont val="Arial"/>
        <family val="2"/>
      </rPr>
      <t xml:space="preserve">EPS4G-0022-18  </t>
    </r>
    <r>
      <rPr>
        <sz val="11"/>
        <rFont val="Arial"/>
        <family val="2"/>
      </rPr>
      <t>17/01/18 
OBSERVACIONES
VERSION FINAL UF2,1 Y UF2,2</t>
    </r>
  </si>
  <si>
    <r>
      <t xml:space="preserve">D-03-2018-1  6/08/18
</t>
    </r>
    <r>
      <rPr>
        <b/>
        <sz val="11"/>
        <rFont val="Arial"/>
        <family val="2"/>
      </rPr>
      <t>EPS4G-0677-17  10/8/18</t>
    </r>
    <r>
      <rPr>
        <sz val="11"/>
        <rFont val="Arial"/>
        <family val="2"/>
      </rPr>
      <t xml:space="preserve">
UF2.1
APROBADO VERSION FINAL V5</t>
    </r>
  </si>
  <si>
    <r>
      <t xml:space="preserve">D-1792-2017-1 27/10/17
EPS4G-0498-17 8/11/17
APROBADO COLAS DEL PEAJE
D-2056-2018-1  16/7/18
</t>
    </r>
    <r>
      <rPr>
        <b/>
        <sz val="11"/>
        <rFont val="Arial"/>
        <family val="2"/>
      </rPr>
      <t>EPS4G-0629-18  26/7/18</t>
    </r>
    <r>
      <rPr>
        <sz val="11"/>
        <rFont val="Arial"/>
        <family val="2"/>
      </rPr>
      <t xml:space="preserve">
APROBACION 
VERSION FINAL
V5
</t>
    </r>
  </si>
  <si>
    <r>
      <t xml:space="preserve">CT-DVM-086-16    15/7/16
</t>
    </r>
    <r>
      <rPr>
        <b/>
        <sz val="11"/>
        <rFont val="Arial"/>
        <family val="2"/>
      </rPr>
      <t>EPS4G-0277-16    03/08/16</t>
    </r>
    <r>
      <rPr>
        <sz val="11"/>
        <rFont val="Arial"/>
        <family val="2"/>
      </rPr>
      <t xml:space="preserve">
NO OBJETADO
D-02-01-20190617-008722
EPS4G-0555-19  16/05/19
OBSERVACIONES AL DISEÑO
DEL PAVIMENTO ZONA PEAJE
D-02-01-20190617-008722
EPS4G-0728-19  26/06/19
OBSERVACIONES AL DISEÑO
DEL PAVIMENTO ZONA PEAJE
D-02-01-20190719-009152
EPS4G-0871-19  31/7/19
OBSERVACIONES AL DISEÑO
DEL PAVIMENTO ZONA PEAJE
D-02-01-20190724-009186
EPS4G-0872-19  31/7/19
OBSERVACIONES AL DISEÑO
DEL PAVIMENTO ZONA PEAJE</t>
    </r>
  </si>
  <si>
    <t xml:space="preserve">EPS4G-0029-18   18/01/18
APROBADO
D-2299-2017-1   2/01/18
ESPERA RESPUESTA ESPECIALISTA MODIFICACIÓN PUENTE 014 K7+920
D-121-2018-1   17/01/18
EPS4G-0050-18   29/01/18
Muro 023 K8+080, Muro 36 K11+280, ODT007 K0+072, ODT 008 K0+604, ODT010 K1+040, ODT 018 K3+729, ODT057 K12+766, Puente 001 K0+153 APROBADO
D-122-2018-1   17/01/18
EPS4G-0050-18   29/01/18
modificación de los diseños del puente K10+120 
APROBADO 
D-322-2018-1   07/02/18
EPS4G-0100-18   14/02/18
Modificación de los diseños del puente 042 K2+300, Puente 004 K2+100, Muro 011 K4+500
APROBADO
D-498-2018-1   22/02/18
Modificación muro 013 K4+970 y Puente 005 K2+920
EPS4G-0187-18   21/03/18
APROBADO
D-679-2018-1   12/03/18
Modificación Muro 14 K5+060
EPS4G-201-18   26/3/18
APROBADO
D-635-2018-1   07/03/18
Modificación Puente 015 K8+404
EPS4G-199-18   26/03/18
APROBADO
D-759-2018-1   16/03/18
EPS4G-0241-18   11/04/18
Modificación Muro 019 K6+700, Muro 021 K7+500, Muro 026 K8+690
APROBADO
D-781-2018-1   20/03/18
EPS4G-0240-18   11/04/18
MODIFICACIÓN PUENTE 10 K6+040
APROBADO
D-1314-2018-1  16/05/18
ESPERA RESPUESTA ESPECIALISTA
MODIFICACION  Muro 012 K4+880, Muro 030 K9+190, Muro 035 K10+030, Muro 045 K21+090 y Modificación del diseño estructural del Muro 032 K9+520, Muro 042 K21+450, Muro 043 K20+480 y MURO 044 K21+090
 D-1341-2018-1  16/05/18
ESPERA RESPUESTA ESPECIALISTA
MODIFICACION  Muro 024 K8+160, Muro 028 K8+950, Muro 029 K9+140, Muro 089 K20+360 y Modificación del diseño estructural del Muro 011 K4+500, Muro 023 K8+080 y Muro 025 K8+280. 
D-1606-2018-1  07/06/18
ESPERA RESPUESTA ESPECIALISTA
MODIFICACION   PUENTE 015 K8+115
D-1941-2018-1  5/7/18
EPS4G-0616-18  24/7/18
MODIFICACION ODT029 K6+821
APROBADO                                                                                                                             </t>
  </si>
  <si>
    <t>D-513-2017-1    24-4-17
EPS4G-0192-17    4/05/17 
NO OBJETADO (UF2.1)
D-1817-2017-1   31/10/17
EPS4G-0534-17   20/11/17
NO OBJETADO PARCIAL MODIFICACIÓN
MUROK22+480
D-1950-2017-1   16/11/17
EPS4G-0548-17   27/11/17
NO OBJETADO PARCIAL MODIFICACIÓN
MURO 044 K20+650
D-2023-2017-1  27/11/17
EPS4G-0560-17   11/12/17
MODIFICACIÓN MURO 051 K22+400 Y PUENTE 039 K23+500
D-2242-2017-1   26/12/17
EPS4G-0029-18   18/01/18
 MURO 056 K23+600 ODT 098 K22+050
APROBADO
D-95-2018-1   15/01/18
EPS4G-0049-18   29/01/18
MODIFICACIÓN MURO 042 K21+450, MURO 047 K21+800 ODT 101 K22+520, PUENTE 040 K23+860 UF2,1 
APROBADO
D-2299-2017-1   2/01/18
EPS4G-0059-18   31/01/18
MODIFICACIÓN PUENTE 031 K20+680 UF1
APROBADO
D-321-2018-1   07/02/18
ESPERA RESPUESTA ESPECIALISTA
Modificación de los diseños del Muro 050 K22+300, 049 K22+200, Muro 055 K23+570 Puente 59 K23+920, 35 K22+080
D-431-2018-1   14/02/18
EPS4G-0117-18   19/02/18
MODIFICACIÓN PUENTE 030 K19+500
APROBADO
D-499-2018-1   22/02/18
EPS4G-0187-18   21/03/18
APROBADO
D-679-2018-1   12/03/18
12/03/18 Muro 53 K22+950, Puente 29 K20+380
EPS4G-0201-18   26/03/2018
APROBADO
D-638-2018-1  07/03/18
Modificación taludes y terraplenes calzada derecha
EPS4G-0197-18   23/03/18
OBSERVACIONES
D-637-2018-1   07/03/18
Modificación Puente 040 K23+860, Puente  K20+680, Muro 42 K21+450, Muro 47 K21+800, ODT 101 K22+520
EPS4G-0202-18   26/03/18
APROBADO
D-1079-2018-1   19/04/18
MODIFICACIÓN MURO 057 K23+720
ESPERA RESPUESTA ESPECIALISTA 
D-1101-2018-1   23/04/18
Modificación Muro 090 K22+780, Muro 051 K22+400, Muro 054 K23+180
ESPERA RESPUESTA DEL ESPECIALISTA D-1444-2018-1  26/05/18
ESPERA RESPUESTA ESPECIALISTA
MODIFICACION   PUENTE 033 K21+500 
D-1557-2018-1  1/06/18
ESPERA RESPUESTA ESPECIALISTA
MODIFICACION   PUENTE 028 K19+900
PUENTE 032 K21+220. D-1606-2018-1  07/06/18
ESPERA RESPUESTA ESPECIALISTA
MODIFICACION   PUENTE 035 K22+080
D-1720-2018-1  18/06/18
EPS4G-0506-18  28/6/18
MODIFICACION   MURO 051 K22+400 Y MURO 054 K23+180
APROBADOD-1941-2018-1  5/07/18
EPS4G-0616-18  24/7/18
MODIFICACION   PUENTE 022 K9+777 MURO 060 K28+450
APROBADO                                                                                                                                   
D-3356-2018-1  19/10/18
ESPERA RESPUESTA ESPECIALISTA
MURO 055 K23+570</t>
  </si>
  <si>
    <t>CT-DVM-085-16    15/7/16
EPS4G-0267-16    30/7/16
NO OBJETADO
D-1817-2017-1   31/10/17
EPS4G-0534-17   20/11/17
MODIFICACIÓN ODT 005 K0+715
D-2151-2017-1   15/12/17
EPS4G-0587-17   22/12/17
MODIFICACIÓN ODT 006 K0+800
D-2242-2017-1   26/12/17
EPS4G-0029-18   18/01/18
MODIFICACIÓN MURO 056 K23+600 ODT098 K22+050
APROBADO
D-1443-2018-1  24/05/18
ESPERA RESPUESTA ESPECIALISTA
SOSTENIMIENTO TALUDES Y TERRAPLENES
D-2587-2018-1  23/8/18
RESPUESTA ESPECIALISTA 
MURO 001 K0+250                                                                                          
D-3356-2018-1  19/10/18
ESPERA RESPUESTA ESPECIALISTA
MURO 001 K0+250</t>
  </si>
  <si>
    <t>DEV-SAL-INTV-0221-16    22-12-16
EPS4G-0480-16     27/12/16
D-299-2018-1   16/3/17
EPS4G-0138-17   27/09/17
D-603-2017-1   15/5/17
EPS4G-0247-17   30/5/17
D-808-2019-12  8/2/19
EPS4G-0337-19  18/3/19
OBSERVACIONES UF 4,2</t>
  </si>
  <si>
    <r>
      <t xml:space="preserve">D-602-2017-1  15/5/17
</t>
    </r>
    <r>
      <rPr>
        <b/>
        <sz val="11"/>
        <rFont val="Arial"/>
        <family val="2"/>
      </rPr>
      <t>EPS4G-0232-17  19/05/2017</t>
    </r>
    <r>
      <rPr>
        <sz val="11"/>
        <rFont val="Arial"/>
        <family val="2"/>
      </rPr>
      <t xml:space="preserve">
NO OBJETADO</t>
    </r>
  </si>
  <si>
    <r>
      <t xml:space="preserve">DEV-SAL-INTV-0111-2016      23-8-16
</t>
    </r>
    <r>
      <rPr>
        <b/>
        <sz val="11"/>
        <rFont val="Arial"/>
        <family val="2"/>
      </rPr>
      <t>EPS4G-0325-16        5-09-16</t>
    </r>
    <r>
      <rPr>
        <sz val="11"/>
        <rFont val="Arial"/>
        <family val="2"/>
      </rPr>
      <t xml:space="preserve">
NO OBJETADO
D-855-2018-1   27/03/18
ESPERA RESPUESTA ESPECIALISTA
MODIFICACIÓN ODT 0+715 Y 0+800</t>
    </r>
  </si>
  <si>
    <r>
      <t xml:space="preserve">D-674-2017-1   25/5/17
</t>
    </r>
    <r>
      <rPr>
        <b/>
        <sz val="11"/>
        <rFont val="Arial"/>
        <family val="2"/>
      </rPr>
      <t>EPS4G-0262-17 06/06/17</t>
    </r>
    <r>
      <rPr>
        <sz val="11"/>
        <rFont val="Arial"/>
        <family val="2"/>
      </rPr>
      <t xml:space="preserve">
NO OBJETADO
D-636-2018-1   07/03/18
ODT 016 K3+237, 17 K3+477, 20 K3+960, 25 K5+889, 27 K6+433
EPS4G-0180-18   23/03/18
OBSERVACIONES</t>
    </r>
  </si>
  <si>
    <r>
      <t xml:space="preserve">D-1068-2017-1   24/7/17
</t>
    </r>
    <r>
      <rPr>
        <b/>
        <sz val="11"/>
        <rFont val="Arial"/>
        <family val="2"/>
      </rPr>
      <t>EPS4G-0359-17  08/08/17</t>
    </r>
    <r>
      <rPr>
        <sz val="11"/>
        <rFont val="Arial"/>
        <family val="2"/>
      </rPr>
      <t xml:space="preserve">
NO OBJETADO   UF2,1
D-636-2018-1   07/03/18
ODT 081 K18+005, 094 K21+520, 095 K21+612, 096 K21+708
EPS4G-0180-18   23/03/18
OBSERVACIONES</t>
    </r>
  </si>
  <si>
    <t>DEV-SAL-INTV-0110-2016 18/08/17
EPS4G-0321-16 5-09-16
APROBADO PARCIALMENTE 
DISEÑO GEOMETRICO
PLAN DE OBRAS
D-753-2017-1 8/6/17
EPS4G-0275-17 12/6/17
APROBADO DISEÑO ESPERA VERSION FINAL
D-1442-2017-1  24-05-18
EPS4G-0453-18  13/6/18
OBSERVACIONES ACTUALIZACION ESTUDIO 
REMITEN TOMOS Y CD</t>
  </si>
  <si>
    <r>
      <t xml:space="preserve">DEV-SAL-INTV-0127-16    2/9/16
</t>
    </r>
    <r>
      <rPr>
        <b/>
        <sz val="11"/>
        <rFont val="Arial"/>
        <family val="2"/>
      </rPr>
      <t>EPS4G-0331-16     12/9/16</t>
    </r>
    <r>
      <rPr>
        <sz val="11"/>
        <rFont val="Arial"/>
        <family val="2"/>
      </rPr>
      <t xml:space="preserve">
 ESTUDIOS NO OBJETADO PARCIALMENTE
D-1197-2017-1    08/8/17
</t>
    </r>
    <r>
      <rPr>
        <b/>
        <sz val="11"/>
        <rFont val="Arial"/>
        <family val="2"/>
      </rPr>
      <t>EPS4G-0368-17     11/8/17</t>
    </r>
    <r>
      <rPr>
        <sz val="11"/>
        <rFont val="Arial"/>
        <family val="2"/>
      </rPr>
      <t xml:space="preserve">
 PRESUPUESTO NO OBJETADO
D-1765-2017-1    25/10/17
D-1782-2017-1    26/10/17
EPS4G-0497-17    8/11/17
OBJETADO
D-1862-2017-1   7/11/17
EPS4G-0518-17   15/11/17
NO OBJETADO
D-2022-2017-1  27/11/17
EPS4G-0566-17   12/12/17
APROBADO PARCIALMENTE ITEM 122 AL 130 OBSERVACIONES ITEM 131 AL 154
D-417-2018-1   14/02/18
EPS4G-0126-18   21/02/18
INVENTARIO DE REDES SECAS  APROBADO
D-481-2018-1   20/02/18
EPS4G-0166-18  12/03/18
Actuaciones 34,44,45,46,47,48,49,50 y 51
APROBADO</t>
    </r>
  </si>
  <si>
    <r>
      <t xml:space="preserve">D-294-2018-1  05/02/18
</t>
    </r>
    <r>
      <rPr>
        <b/>
        <sz val="11"/>
        <rFont val="Arial"/>
        <family val="2"/>
      </rPr>
      <t>EPS4G-0105-18  15/02/18</t>
    </r>
    <r>
      <rPr>
        <sz val="11"/>
        <rFont val="Arial"/>
        <family val="2"/>
      </rPr>
      <t xml:space="preserve">
NO OBJECIÓN PARCIAL CONDICIONADA</t>
    </r>
  </si>
  <si>
    <t>D-920-2017-1     06/07/17
EPS4G-0346-17   21/07/17
OBJETADO (UF2,1)
OBJETADO
OBSERVACIONES
D-2191-2018-1  24/7/18
EPS4G-0673-18  8/8/18
OBSERVACIONES
D-20190530-008512
EPS4G-0640-19  07/06/19
URBANISMO Y PAISAJISMO
OBSERVACIONES
UF2,1
D-20190530-008512
EPS4G-0669-19  13/06/19
URBANISMO Y PAISAJISMO
OBSERVACIONES
UF2,1</t>
  </si>
  <si>
    <t>D-2967-2018-1 13/9/18
EPS4G-0844-18 4/10/18
URBANISMO Y PAISAJISMO
OBSERVACIONES
D-523-2019-1  8/2/19
EPS4G-0257-19  01/03/19
OBSERVACIONES 
D-20190409-007984
EPS4G-0477-19  23/04/19
OBSERVACIONES DE TRANSITO
D-20190509-008279
EPS4G-0543-19  15/5/19
NO OBJECION
ACCESIBILIDAD PARA TODOS
PEAJE, EDIFICIO DE APOYO Y OFICINAS DE ATENCION PROVICIONALES
D-20190530-008509
EPS4G-0641-19
07/06/19
URBANISMO Y PAISAJISMO
OBSERVACIONES
v14
D-20190715-009072
EPS4G-0855-19
30/7/19
URBANISMO Y PAISAJISMO
OBSERVACIONES
SEÑALIZACION</t>
  </si>
  <si>
    <t>DEV-SAL-INTV-0140-2016  19/9/16
EPS4G-0383-16  14/10/17
APROBADO PARCIALMENTE 
EPS4G-0362-16 27-09-16
EPS4G-0361-16 27-09-16
D-400-2018-1   13/02/18
EPS4G-0113-18   19/02/18
MODIFICACIÓN LA ALDEA
APROBADO
D-1719-2018-1 18/09/18
EPS4G-0428-18 06/06/18
OBSERVACIONES 
SAN JERONIMO
D-1719-2018-1  18/06/18
EPS4G-0499-18  28/06/18
OBSERVACIONES 
SAN JERONIMO
D-3010-2018-1  18/09/18
EPS4G-0860-18  08/11/18
OBSERVACIONES 
SAN JERONIMO
D-3384-2018-1  18/12/18
EPS4G-0955-18  08/11/18
EPS4G-0959-18  08/11/18
OBSERVACIONES 
SAN JERONIMO
D-3985-2018-1  30/01/19
EPS4G-0002-19  02/01/19
OBSERVACIONES 
SAN JERONIMO
ANI 2018-500-0393221-1
EPS4G-1053-19  11/12/18
OBSERVACIONES 
SAN JERONIMO
D-291-2019-1  25/01-19
D-374-2019-1  30/01/19
EPS4G-0181-19  18/02/19
OBSERVACIONES 
SAN JERONIMO
D-3867-18-1  06/12/18
EPS4G-0003-19  02/01/19
OBSERVACIONES ALDEA
D-02-01-20190612-008682
EPS4G-0700-19  19/06/19
OBSERVACIONES ALDEA</t>
  </si>
  <si>
    <t>PK 13+620</t>
  </si>
  <si>
    <t>Modificación Licencia Ambiental Resolución 00606 del 25 de mayo de 2017 
UF1 y UF3 punto de vertimiento Q. la Culebra</t>
  </si>
  <si>
    <t>• Corantioquia otorgó con resolución 040-RES1808-4319 del 03-08-18 y notificada el 08-03-18 levantamiento de restricción al uso y aprovechamiento de especies forestales.
• Pago por evaluación el 17-12-18 con soporte Corantioquia SF SP925.</t>
  </si>
  <si>
    <t>Con Resolución 00885 del 22-05-19 ANLA autorizó Modificación de Licencia Ambiental Resolución 00639, asociada a la inclusión del Polígono de la fuente de materiales Q. Seca. 
 La Secretaría de Minas del departamento de Antioquia con Resolución 2018060228012 del 14 de junio de 2018 concedió a DEVIMAR autorización temporal con placa TBC-08101 para la explotación de un yacimiento de materiales de construcción en la fuente Q. Seca,  municipio de Sopetrán.</t>
  </si>
  <si>
    <t>Primera solicitud Sustracción de Reserva: Con Acuerdo del Consejo Directivo de Corantioquia N°180-ACU1706-499 del 09-06-17, negó sustracción del área de Reserva Ribereña del Río Cauca para las actividades de Mejoramiento y Construcción de las UF2.1. Con acuerdo del Concejo Directivo de Corantioquia  N° 180-ACU1803-525 del 21-03-18 y notificado el 04-04-18.se sustrajo de manera definitiva 7,90ha y temporal 3,54 ha de una parte del área de la Reserva Ribereña del Río Cauca para las actividades de Mejoramiento y Construcción de las UF2.1.
• Con consecutivo DEVIMAR 02-01-20190329007851 radicado en Corantioquia el 29-03-19 se informó inicio de actividades a partir del 01-04-19.</t>
  </si>
  <si>
    <t>ZODME 14 y ZODME 15 municipio de San Jerónimo. 
El Concesionario con comunicación D-21-2018-1 de 5 de enero de 2018 y radicado Corantioquia No. 160HX-COE1801-360 solicitó a la Autoridad visita al predio Guacamayas, para utilizarlo como ZODME.
La Autoridad realizó visita el 16 de febrero de 2018 (Comunicado Corantioquia 160HX-COI1802-3488 del 16 de febrero de 2018). Con Informe Técnico 160HX-IT1805-4742 del 11-05-18 se consideró viable ambientalmente la disposición del material sobrante de las excavaciones proveniente de las obras de construcción del Proyecto Mejoramiento de la vía existente Túnel – Santa Fe de Antioquia; la cual está sujeta a algunas obras y actividades de diseño del sitio, con sus planos y diseños, y la elaboración de un plan de manejo ambiental para el sitio; para lo cual se deberá tener en cuenta lo estipulado en la Resolución 0472 del 28-02-18.</t>
  </si>
  <si>
    <t xml:space="preserve">➢ Ocupación de Cauce: Corantioquia el 25-07-17 negó al no requerir permiso para ocupación de los cauces Q. Sabaletica y Q. Guasimal.
Corantioquia otorgó permiso de ocupación el 23-08-17 para el cauce de la Q. La Palma, el 21-11-17 permiso para el cauce con expediente HX8-17-51, el 22-11-17 permiso para los cauces con expedientes HX8-17-53, HX8-17-52, HX8-17-54 y HX8-17-55 y el 23-11-17 permiso para los cauces con expedientes HX8-17-49 y HX8-17-58. 
Con Resolución 160HX-RES1901-405 del 30-01-19 y 160HX-RES1905-2628 del 27-05-19, Corantioquia autorizó modificaciones de los permisos de ocupación de cauce  de los expedientes HX8-2017-55 y HX8-2017-49, respectivamente. Corantioquia autorizó modificación del permiso de ocupación de cauce  del expediente HX8-2017-55. 
Solicitud de modificación ante Corantioquia de la Resolución 160HX-RES1711-6556, con radicado 160HXCOE1809-30967 (D-3081-2018-1) del 25-09-1. </t>
  </si>
  <si>
    <t>PK 43+646</t>
  </si>
  <si>
    <t>FOTO 1</t>
  </si>
  <si>
    <t>FOTO 2</t>
  </si>
  <si>
    <t>FOTO 13</t>
  </si>
  <si>
    <t>FOTO 14</t>
  </si>
  <si>
    <r>
      <rPr>
        <b/>
        <sz val="11"/>
        <color theme="1"/>
        <rFont val="Calibri"/>
        <family val="2"/>
        <scheme val="minor"/>
      </rPr>
      <t>Permisos Ambientales:</t>
    </r>
    <r>
      <rPr>
        <sz val="11"/>
        <color theme="1"/>
        <rFont val="Calibri"/>
        <family val="2"/>
        <scheme val="minor"/>
      </rPr>
      <t xml:space="preserve"> Residente Ambiental.
</t>
    </r>
    <r>
      <rPr>
        <b/>
        <sz val="11"/>
        <color theme="1"/>
        <rFont val="Calibri"/>
        <family val="2"/>
        <scheme val="minor"/>
      </rPr>
      <t>Gestión Social:</t>
    </r>
    <r>
      <rPr>
        <sz val="11"/>
        <color theme="1"/>
        <rFont val="Calibri"/>
        <family val="2"/>
        <scheme val="minor"/>
      </rPr>
      <t xml:space="preserve"> Residente Social.
</t>
    </r>
    <r>
      <rPr>
        <b/>
        <sz val="11"/>
        <color theme="1"/>
        <rFont val="Calibri"/>
        <family val="2"/>
        <scheme val="minor"/>
      </rPr>
      <t>Gestión Predial:</t>
    </r>
    <r>
      <rPr>
        <sz val="11"/>
        <color theme="1"/>
        <rFont val="Calibri"/>
        <family val="2"/>
        <scheme val="minor"/>
      </rPr>
      <t xml:space="preserve"> Profesionales Prediales.
</t>
    </r>
    <r>
      <rPr>
        <b/>
        <sz val="11"/>
        <color theme="1"/>
        <rFont val="Calibri"/>
        <family val="2"/>
        <scheme val="minor"/>
      </rPr>
      <t>Control de Programación:</t>
    </r>
    <r>
      <rPr>
        <sz val="11"/>
        <color theme="1"/>
        <rFont val="Calibri"/>
        <family val="2"/>
        <scheme val="minor"/>
      </rPr>
      <t xml:space="preserve"> Residentes Técnicos.
</t>
    </r>
    <r>
      <rPr>
        <b/>
        <sz val="11"/>
        <color theme="1"/>
        <rFont val="Calibri"/>
        <family val="2"/>
        <scheme val="minor"/>
      </rPr>
      <t>Compiló:</t>
    </r>
    <r>
      <rPr>
        <sz val="11"/>
        <color theme="1"/>
        <rFont val="Calibri"/>
        <family val="2"/>
        <scheme val="minor"/>
      </rPr>
      <t xml:space="preserve"> Reinel Marín Caro-Auxiliar Técnico.</t>
    </r>
  </si>
  <si>
    <t>REHABILITACION DE LA VIA, EXTENDIDO DE SOBRE CARPETA ASFALTICA, TIPO MDC-19</t>
  </si>
  <si>
    <t>RECUPERACION DE LA VIA - PERDIDA DE BANCA  CD</t>
  </si>
  <si>
    <t>CONSORCIO ÉPSILON 4G</t>
  </si>
  <si>
    <t>REGISTRO FOTOGRAFICO PUENTES UF-1</t>
  </si>
  <si>
    <t xml:space="preserve">• ANLA otorgó Licencia Ambiental con Resolución 00606 del 25-05-17 y notificada el 30-05-17. 
• ANLA resolvió con Resolución 00764 del 30-06-17 Recurso de Reposición interpuesto a la Resolución 00606, y con radicado ANLA 2017050989-2-000 del 07-07-17 dio respuesta al oficio de solicitud de aclaración de aspectos de la Resolución 00606. La Licencia Ambiental se encuentra en firme.
• Con Radicado ANLA 2017061185-1-000 del 04-08-17, el Concesionario informó inicio de actividades de Construcción de la Segunda Calzada Túnel – San Jerónimo UF1 y UF3 a partir del 15-08-17. 
ICA #1
• Con radicado ANLA 2018034042-1-000 del 23-03-18 Concesionario remitió para revisión primer informe ICA.
• Aclaración de información relacionada con balance de masas, con consecutivo ANLA 2018145938-1-000 del 18-10-18. 
• Requerimiento de información con Auto ANLA 01626 del 09-04-19. 
• Solicitud espacio revisión inquietudes sobre presentación GDB de ICA, con consecutivo ANLA 2019077505-1-000 del 7-06-19.
• Confirmación espacio con con consecutivo ANLA 2019077505-2-000 del 17-06-19.
• Reunión ANLA –DEVIMAR revisión inquietudes GDB el 20-06-19
• Radicado ICA ajustado con las observacione y no conformidades evidenciadas por la ANLA en sus revisiones, con consecutivo ANLA 2019146459-1-000 radicado el 25-09-19.
ICA #2
• Con Radicado ANLA 2018145916-1-000 del 18-10-18 Concesionario remitió para revisión segundo informe ICA. 
La ANLA con radicado 2018162560-2-000 del 21-11-18 al Concesionario solicitó corregir la GDB de acuerdo a lo exigido en la Resolución 2182 del 2016.
con consecutivo ANLA 2018162560-2-000 del 21-11-18
• Envió información complementaria de monitoreo de ruido con consecutivo ANLA 2018169333-1-000 del 04-12-18.
•  Envio corrección GDB según lo requerido en la Resolución 2182 del 2016 con consecutivo ANLA 2019069672 del 09-05-19 (se remitio información compilada ICA 1,2 y 3).
• Solicitud espacio revisión inquietudes sobre presentación GDB de ICA, con consecutivo ANLA 2019077505-1-000 del 7-06-19.
• Confirmación espacio con con consecutivo ANLA 2019077505-2-000 del 17-06-19.
• Reunión ANLA –DEVIMAR revisión inquietudes GDB el 20-06-19.
• Radicado ICA ajustado con las observacione y no conformidades evidenciadas por la ANLA en sus revisiones, Con consecutivo ANLA 2019146460-1-000 radicado el 25-09-19.
ICA #3
• Con Radicado ANLA 2019056421-1-000 del 03-05-19 Concesionario remitió para revisión del tercer informe ICA de la UF 1, 
• Con radicado ANLA 2019068390-2-000 del 23-05-19 se consideró que la GDB del ICA #3 se encuentra no conforme.
• ANLA solicitó reunión para revisión de inquietudes sobre la manera de presentar la GDB en los ICA del Expediente LAV 0001-2017 y LAV0066-2017 con radicado  2019077505-2-001 del 17-06-19
 • Reunión ANLA –DEVIMAR revisión inquietudes GDB el 20-06-19.
Cambio Menor o ajuste dentro del giro ordinario
• ANLA autorizó cambio menor para el acceso al muro No. 2 ubicado en el K00+754 al K00+80 con radicado 2018013491-2-000 del 11-02-18.
• ANLA Autorizó cambio menor para el acceso para la Construcción del Portal Santa Fe, con radicado 2018020660-2-000 del 26-02-18.
• ANLA Autorizó cambio menor para la construcción del polvorín en el área de la ZODME 9, con radicado 2018020642-2-000 del 26-02-18.
• ANLA Autorizó cambio menor en la localización de la planta de vigas en el predio de las oficinas del PK 13, como infraestructura asociada del proyecto Construcción de la Segunda Calzada Túnel – San Jerónimo UF1 y UF3 con radicado 2018128079-2-000 del 17-09-18.
• ANLA no autorizó cambio menor para la adecuación de un acceso para el ingreso de equipos de perforación y excavación al interior del Túnel en el Portal Santa Fe, con radicado 2018175836-2-000 del 17-12-18.
• ANLA Autorizó cambio menor en la localización de la zona de sitio de acopio y almacenamiento de materiales del Túnel para el proyecto Construcción de la Segunda Calzada Túnel – San Jerónimo UF1 y UF3 con radicado ANLA 2019032493-2-000 del 15-03-19
Modelo Hidrogeológico
• Remisión estudio de ajuste y actualización del Modelo Hidrogeológico del Túnel ubicado en la UF3 con radicado ANLA 2018115991-1-000 del 24-08-18, requerimiento de información con Auto ANLA 06931 del 19-11-18. Respuesta requerimiento con radicado ANLA 2018186787-1-000 del 31-12-18, en proceso de revisión por parte de la autoridad.
• Con Resolución 00476 del 28-03-19 ANLA aprobó el Modelo Hidrogeológico ajustado del segundo tubo del Túnel de Occidente, no autorizó el aumento de los caudales de infiltración, solicito incluir y monitorear los 17 piezómetros construidos en la UF3 con la temporalidad definida en la Ficha SMF-09
• Concesionario solicitó mesa técnica DEVIMAR-ANLA, con radicado  ANLA 2019061123-1-000 del 13-05-19, Concesionario radicó  informe con  las justificaciones del aumento de los caudales con base en lo expuesto en la mesa de trabajo; con radicado 2019080206-1-000 del 12-06-19 se remitió información del régimen subterráneo antes de iniciar y durante la construcción del túnel, la cual dio alcance al  radicado 2019061123-1-000;  Con radicado 2019081564-1-000 del 14-06-19 remitió información técnica adicional relacionada que da alcance al comunicado 2019080206-1-000. Visita técnica de ANLA el 18-06-19. Con radicado 2019091834-1-000 del 03-07-19 se dio alcance a los radicados 2019080206-1-000 y 2019081564-1-000 en atención a los compromisos de la mesa técnica con la finalidad de evaluar la situación actual de la condición del túnel.
Plan Inversión 1%
• Remisión a las siguientes autoridades ambientales la versión preliminar del Plan de Inversión del 1% sin avalúo comercial de predios:
1. Corantioquia con radicado 160-COE1802-5639 del 20-02-18
2. ANLA con radicado 2018016794-1-000 del 16-02-18. 
• Concesionario remitió versión final del Plan de Inversión del 1%, con los avalúos comerciales, para evaluación y aprobación por la autoridad:
3. Corantioquia con radicado 120-COE1808-26581 del 23-08-18
4. ANLA con radicado 2018115984-1-000 del 24-08-18
• Con Resolución ANLA 00759 del 07-05-19 se aprobó Plan de Inversión del 1% y requirió información previa al inicio de su ejecución. 
</t>
  </si>
  <si>
    <t xml:space="preserve">Modificación de Licencia Ambiental 
• Solicitud ANLA con VITAL 3800090086967819001 y radicado 2019116382-1-000 del 09-08-19, copiado a Corantioquia con radicado 160AN-COE1908-26762 del 09-08-2019.
• Pago evaluación 08-08-19
• Radicación EIA modificación, con VITAL 3800090086967819002 y radicado 2019131795-1-000 del 3-09-19, copiado a Corantioquia con radicado 160AN-COE1909-29916 del 02-09-19. 
• Acta de aprobación información reliminar del 10-09-19. 
• Auto de inicio 07363 del 12-09-19.
• Notificación visita seguimiento ANLA con radicado 2019144352-2-000 del 23-09-19.
•  visita de evaluación el 01 y 02-10-19, 
Autorización Plan de Manejo Arqueológico
• ICANH con radicado 4253 del 20-09-17, remitió autorización ICANH 6834 del 19-09-17 para la prospección arqueológica de las áreas a modificar en las UF1, 2.1 y 3.
Certificación Presencia de comunidades étnicas
• Ministerio del Interior otorgó Certificación 0967 del 19-09-17 de no presencia de comunidades en las áreas a modificar en la UF1 y UF3.
• Ministerio del Interior otorgó Certificación 0250 del 05-04-18 para las áreas a modificar en la UF1 y UF3 solicitadas con radicado EXTMI18-7032 23-02-18.
</t>
  </si>
  <si>
    <t>Licencia Ambiental 
• Se otorgó con Resolución ANLA 00639 del 02-06-17 y notificada el 06-06-17. La licencia ambiental se encuentra en firme. 
• DEVIMAR con Radicado ANLA 2017061186-1-000 del 04-08-17, informó inicio de actividades de Construcción de la Segunda Calzada San Jerónimo – Santa Fe de Antioquia UF2.1 a partir del 15 de noviembre de 2017.
• Con Radicado ANLA 2017087082 del 17-10-17 DEVIMAR envió a la Autoridad copia de la Certificación MININTERIOR 01013 del 05-10-17 para evaluar las implicaciones que esta puede generar a la Resolución ANLA 00639 del 02-06-17.
ICA #1 
• Con radicado ANLA 2018082026-1-000 del 25-06-18 Concesionario remitió para revisión primer informe ICA. 
• Solicitud espacio revisión inquietudes sobre presentación GDB de ICA, con consecutivo ANLA 2019077505-1-000 del 7-06-19.
• Solicitud corrección y presentación de la GDB respectiva conforme a especificaciones de la Resolución 2182 de 2016, con consecutivo ANLA 2019061852-2-000 del 14-06-2019.
• Confirmación espacio con con consecutivo ANLA 2019077505-2-000 del 17-06-19.
• Reunión ANLA –DEVIMAR revisión inquietudes GDB el 20-06-19.
ICA #2
• Con radicado ANLA_2019000547-1-000 del 04-01-19 Concesionario remitió para revisión primer informe ICA. 
• Solicitud corrección y presentación de la GDB respectiva conforme a especificaciones de la Resolución 2182 de 2016,  con consecutivo ANLA 2019017982-2-000 del 15-02-19. 
• Envio corrección GDB de acuerdo a la norma vigente para el año 2019 (Resolución 0077 de 2019), con consecutivo ANLA 201944964-1-000 del 08-04-19, (se remitio información compilada ICA 1,2 y 3).
• Solicitud espacio revisión inquietudes sobre presentación GDB de ICA, con consecutivo ANLA 2019077505-1-000 del 7-06-19.
• Solicitud corrección y presentación de la GDB respectiva conforme a especificaciones de la Resolución 2182 de 2016, con consecutivo ANLA 2019061852-2-000 del 14-06-2019.
• Confirmación espacio con con consecutivo ANLA 2019077505-2-000 del 17-06-19.
• Reunión ANLA –DEVIMAR revisión inquietudes GDB el 20-06-19
ICA #3 
• Con radicado ANLA 2019041050-1-000 del 01-04-19 Concesionario remitió para revisión tercer informe ICA. 
• Solicitud espacio revisión inquietudes sobre presentación GDB de ICA, con consecutivo ANLA 2019077505-1-000 del 7-06-19.
• NO se acepta el ICA por no conformidad de GDB y se solicita presentar nuevo informe, según consecutivo ANLA 2019068390-2-000 del 23-05-19.
• Confirmación espacio con con consecutivo ANLA 2019077505-2-000 del 17-06-19.
• Reunión ANLA –DEVIMAR revisión inquietudes GDB el 20-06-19. 
Cambio Menor 
• ANLA autorizó cambio menor para la reubicación de la Planta 2, conformada por una planta de triturado, concreto y asfalto, con radicado 2018100750-2-000 del 30-07-18
• ANLA con radicado 2019089532 2 000 del 29-06-19, NO considero como cambio menor el cambio en los diseños en el puente del río Cauca
• Con radicado ANLA 2019106576 1 000 del 24-07-19, se radicó  el informe ajustado para la nueva solicitud de cambio menor del puente Rio Cauca. 
• Con radicado ANLA 2019119391-2-000 del 14-08-19 se aprueba cambio menor.
• Solicitud cambio menor de relocalización en la ZODME 24 de la zona de acopio  temporal de materiales autorizado en tre los PK 32+870 y PK 34+000 con te Res 00137 de 2019 ,  con Radicado ANLA 2019131045 del 02-09-19.
Plan de Inversión del 1%
• ANLA con Resolución 02212 del 29-11-18 aprobó el Plan de Inversión del 1% y modificó la resolución  00639 del 02-06-18, la cual otorgó Licencia Ambiental para la construcción de la segunda calzada de la UF2.1 Tramo San Jerónimo- Santa Fe de Antioquia.
• Con radicado ANLA 2019050122-1-000 del 17-04-19 se remitió información adicional.</t>
  </si>
  <si>
    <t>PK 26+000</t>
  </si>
  <si>
    <t>o  PR 44+100</t>
  </si>
  <si>
    <t>Cumplió el aporte del mes de mayo/2019 y realizó el anticipo de los periodos de junio por $923.770.254 y parte de julio. El aporte de Julio es de $852.687.174 y con este aporte lleva $843.955.468,24 quedando un faltante de $8.731.705,76</t>
  </si>
  <si>
    <t>Aporte cumplido con el fondeo del 27 de mayo</t>
  </si>
  <si>
    <t>Aporte parcial con el pago efectuado el 27 de mayo/2019. Lleva fondeado $843.955.468,24 quedando un faltante de $8.731.705,76</t>
  </si>
  <si>
    <t>aportes de interes por el faltante de julio aporte de agosto y septiembre</t>
  </si>
  <si>
    <t>pago de intereses de los meses saldo de julio y de los meses de agosto y sept</t>
  </si>
  <si>
    <t>Agosto-2019</t>
  </si>
  <si>
    <t>incumplido por fecha, se pago en el mes de octubre junto con los interes</t>
  </si>
  <si>
    <t>Giro 27</t>
  </si>
  <si>
    <t>Aporte de Septiembre 30 -2019</t>
  </si>
  <si>
    <t>Agosto-201</t>
  </si>
  <si>
    <t>Giro 28</t>
  </si>
  <si>
    <t>Aporte de octubre 31 -2019</t>
  </si>
  <si>
    <t>sep-2019</t>
  </si>
  <si>
    <t>Aporte para cubrir el saldo  pendiente de julio y sus intereses junto con los aportes de los meses de agosto, septiembre, octubre noviembre y diciembre de 2019 quedando un excedente de $107,499 de mes de ref.</t>
  </si>
  <si>
    <t>Giro 29</t>
  </si>
  <si>
    <t>Aporte de Nov 30 -2019</t>
  </si>
  <si>
    <t>Cumplio aporte del mes de octubre</t>
  </si>
  <si>
    <t>Giro 30</t>
  </si>
  <si>
    <t>Aporte de Dic 30 -2019</t>
  </si>
  <si>
    <t>Cumplio aporte del mes de octubre, quedando un saldo a favor de $107,499</t>
  </si>
  <si>
    <r>
      <t xml:space="preserve">La excavación, cimentación, instalación y vestida de postes se han ejecutado de acuerdo con las </t>
    </r>
    <r>
      <rPr>
        <b/>
        <sz val="11"/>
        <rFont val="Arial"/>
        <family val="2"/>
      </rPr>
      <t>normas EPM</t>
    </r>
    <r>
      <rPr>
        <sz val="11"/>
        <rFont val="Arial"/>
        <family val="2"/>
      </rPr>
      <t>.
El presupuesto de redes eléctricas se encuentra con NO objeción Parcial (falta torre de energía 115 kV, de la UF 2.1.)</t>
    </r>
  </si>
  <si>
    <t>10 de octubre 2019</t>
  </si>
  <si>
    <t>Cumplió los fondeos los esta realizando anticipadamente</t>
  </si>
  <si>
    <t>Aporte anual 2019</t>
  </si>
  <si>
    <t>cumplio y anticipo el aporte anual de enero de 2020</t>
  </si>
  <si>
    <t>Con oficio D-609-2017-1 el 15-05-17 se radico la V2 del PAGA, con oficio EPS4G-0241-17 el 25-05-17 se emitió concepto de No Objeción al documento.
Con oficio D-0899-2017-1 el 29-06-17 se remitió la V3 del PAGA, con oficio EPS4G-0312-17 radicado el 10-07-17 se solicitó al Concesionario remitir una nueva versión que incluya la totalidad de los permisos del capitulo 7 treinta días antes de iniciar la ejecución de las obras. 
Con oficio EPS4G-405-17 radicado el 08-09-17 se dio viabilidad a la ejecución de las actividades de Mejoramiento propuestas por el Concesionario en el PK12+600 y sitios que no requieran aplicación de permisos.
Con comunicación EPS4G-0269-18 radicada el 23-04-18 en el Concesionario, se presentó concepto de No Objeción al documento PAGA de Mejoramiento V3, quedando condicionando el inicio de las actividades que requieran la utilización de la ZODME a la No Objeción previa de éstas. 
Con comunicación EPS4G-0269-18 el 23-04-18, se dio el concepto de No Objeción al PAGA de Mejoramiento V3 
Con comunicación EPS4G-0414-18 el 30-05-18 y radicado ANI 2018-409-053521-2, se envió a la ANI el PAGA de Mejoramiento V3 No Objetado
- Con oficio EPS4G-0297-19 radicado el 14-03-19, Interventoría emite la No Objeción al PAGA de Mejoramiento UF1 y UF2.1 V4</t>
  </si>
  <si>
    <t xml:space="preserve">MOVIMIENTO TIERRA </t>
  </si>
  <si>
    <t xml:space="preserve">
Para la UF3.1C  Se continuó  la excavación por medio de sistema de perforación y voladura, del túnel  principal,  sin atrasos evidentes.
</t>
  </si>
  <si>
    <t xml:space="preserve">El presupuesto actualizado de redes húmedas obtiene el concepto de NO objeción. </t>
  </si>
  <si>
    <r>
      <t xml:space="preserve">De acuerdo con el programa de trabajo presentado por el concesionario para la </t>
    </r>
    <r>
      <rPr>
        <b/>
        <sz val="11"/>
        <rFont val="Arial"/>
        <family val="2"/>
      </rPr>
      <t>UF3.1A</t>
    </r>
    <r>
      <rPr>
        <sz val="11"/>
        <rFont val="Arial"/>
        <family val="2"/>
      </rPr>
      <t>, el concesionario continuó actividades de excavación por el sistema  de  perforación y voladura, del túnel principal en el Portal Medellín, sin atrasos evidentes.</t>
    </r>
  </si>
  <si>
    <t>Observaciones: En los reportes de Permisos de intervención, Inscripción (registro) y Promesas de compreventa, se suministran estadisticas de acuerdo a los insumos entregados fisicamente en los informes mensuales.    Los Predios MAR1_UF2_113, MAR1_UF2_146 se desafectaron con oficio 02-01-20191128010766 del 28/11/2019.</t>
  </si>
  <si>
    <t>Sep-2019</t>
  </si>
  <si>
    <t>PR 5+000</t>
  </si>
  <si>
    <t>PR 73+000</t>
  </si>
  <si>
    <t>Traslado de redes húmedas UF2.1.</t>
  </si>
  <si>
    <r>
      <rPr>
        <b/>
        <sz val="11"/>
        <color theme="1"/>
        <rFont val="Arial"/>
        <family val="2"/>
      </rPr>
      <t>PUENTE PK2+300 UF1:</t>
    </r>
    <r>
      <rPr>
        <sz val="11"/>
        <color theme="1"/>
        <rFont val="Arial"/>
        <family val="2"/>
      </rPr>
      <t xml:space="preserve"> El concesionario inicia actividades el día 01 de marzo de 2018, con la construcción de caminos de acceso al sitio de la obra y la marcación topográfica de los caisson. La excavación de los caisson queda finalizada. 
</t>
    </r>
    <r>
      <rPr>
        <u/>
        <sz val="11"/>
        <color theme="1"/>
        <rFont val="Arial"/>
        <family val="2"/>
      </rPr>
      <t xml:space="preserve">INFRAESTRUCTURA TERMINADA
</t>
    </r>
    <r>
      <rPr>
        <sz val="11"/>
        <color theme="1"/>
        <rFont val="Arial"/>
        <family val="2"/>
      </rPr>
      <t xml:space="preserve">ESTRIBO 1: Se funden los núcleos de los Caissons 1 y 2, la Viga Cabezal, cuerpo del Estribo, pedestales y topes sísmicos. Se funde losa de aproximación.
PILA 1: Se funden los núcleos de los Caisson 3 y 4 y las Columnas. Se funde la Viga Cabezal, topes sísmicos y pedestales.
PILA 2: Se funden núcleos de los Caisson 5 y 6 y se instala acero de refuerzo de las Columnas y se funden hasta el nivel de inicio de la Viga Cabezal. Se instala acero de refuerzo de la Viga Cabezal y se funde.
ESTRIBO 2: Se funden los núcleos de los Caisson 7 y 8, el Estribo con Viga cabezal, topes sísmicos, pedestales y aletas integradas. Se funde losa de aproximación.
</t>
    </r>
    <r>
      <rPr>
        <u/>
        <sz val="11"/>
        <color theme="1"/>
        <rFont val="Arial"/>
        <family val="2"/>
      </rPr>
      <t xml:space="preserve">SUPERESTRUCTURA
</t>
    </r>
    <r>
      <rPr>
        <sz val="11"/>
        <color theme="1"/>
        <rFont val="Arial"/>
        <family val="2"/>
      </rPr>
      <t xml:space="preserve"> VANO ESTRIBO 1 - PILA 1: Instalación de Vigas 1, 2, 3 y 4 con neoprenos en los apoyos, instalación de prelosas, acero de refuerzo de la losa y se funde. Instalación acero de refuerzo y plataforma para voladizos.
VANO PILA 1 - PILA 2: Instalación de Vigas 5, 6, 7 y 8 con neoprenos en los apoyos e instalación de prelosas y acero de refuerzo de la losa y se funde. Instalación acero de refuerzo para New Jersey.
VANO PILA 2 - ESTRIBO 2: Instalación de Vigas 9, 10, 11 y 12 con neoprenos en los apoyos. Se funde Diafragma, se instalan prelosas y acero de refuerzo de la losa y se funde. Se instala plataforma y acero de refuerzo para voladizos por ambos costados y se funden. Instalación de acero de refuerzo, encofrado y fundida de tramos de New Jersey por ambos costados. New Jersey terminados.</t>
    </r>
  </si>
  <si>
    <r>
      <rPr>
        <b/>
        <sz val="11"/>
        <color theme="1"/>
        <rFont val="Arial"/>
        <family val="2"/>
      </rPr>
      <t>PUENTE PK8+404 UF1:</t>
    </r>
    <r>
      <rPr>
        <sz val="11"/>
        <color theme="1"/>
        <rFont val="Arial"/>
        <family val="2"/>
      </rPr>
      <t xml:space="preserve"> El concesionario inicia con la construcción de caminos de acceso al sitio de las obras y replanteo topográfico de ubicación de caisson a partir del 2 de abril de 2019.
</t>
    </r>
    <r>
      <rPr>
        <u/>
        <sz val="11"/>
        <color theme="1"/>
        <rFont val="Arial"/>
        <family val="2"/>
      </rPr>
      <t>CONTROL DE EXCAVACIÓN</t>
    </r>
    <r>
      <rPr>
        <sz val="11"/>
        <color theme="1"/>
        <rFont val="Arial"/>
        <family val="2"/>
      </rPr>
      <t xml:space="preserve">
ESTRIBO 1.  caisson 1 h=11m,  caisson 2 h=13m; caisson 3 h=0m; caisson 4 h=0m.
PILA 1. caisson 5 h=16m; caisson 6 h=10,3m; caisson 7 h=10,2m; caisson 8 h=9,7m
</t>
    </r>
    <r>
      <rPr>
        <u/>
        <sz val="11"/>
        <color theme="1"/>
        <rFont val="Arial"/>
        <family val="2"/>
      </rPr>
      <t>INFRAESTRUCTURA</t>
    </r>
    <r>
      <rPr>
        <sz val="11"/>
        <color theme="1"/>
        <rFont val="Arial"/>
        <family val="2"/>
      </rPr>
      <t xml:space="preserve">
ESTRIBO 1. Instalación de acero de refuerzo de los núcleos Caissons 1 y 2 y se funden.
PILA 1. Se funden los núcleos de los Caissons 5, 6, 7 y 8. Se instala acero de refuerzo de las Columnas y se funden hasta el nivel de la Viga Cabezal. Se instala plataforma y acero de refuerzo y encofrado de la Viga Cabezal y se funde con los topes sísmicos y pedestales. Inactivo Estribo 2, por corte de talud adyacente.
El avance en excavación y construcción de anillos es del 70,2%</t>
    </r>
  </si>
  <si>
    <r>
      <rPr>
        <b/>
        <sz val="11"/>
        <color theme="1"/>
        <rFont val="Arial"/>
        <family val="2"/>
      </rPr>
      <t>PUENTE PK9+160 UF1:</t>
    </r>
    <r>
      <rPr>
        <sz val="11"/>
        <color theme="1"/>
        <rFont val="Arial"/>
        <family val="2"/>
      </rPr>
      <t xml:space="preserve"> El concesionario inicia con la construcción de caminos de acceso al sitio de las obras y replanteo topográfico de ubicación de caisson a partir del 2 de abril de 2019.
</t>
    </r>
    <r>
      <rPr>
        <u/>
        <sz val="11"/>
        <color theme="1"/>
        <rFont val="Arial"/>
        <family val="2"/>
      </rPr>
      <t>CONTROL DE EXCAVACIÓN</t>
    </r>
    <r>
      <rPr>
        <sz val="11"/>
        <color theme="1"/>
        <rFont val="Arial"/>
        <family val="2"/>
      </rPr>
      <t xml:space="preserve">
ESTRIBO 1. caisson 1 h=23,8m; caisson 2 h=22m caisson 3 h=22m; caisson 4 h=20,2m
PILA 1.  caisson 5 h=23m;  caisson 6 h=20,8m; caisson 7 h=20,2m; caisson 8 h=20m.
ESTRIBO 2. Caisson 9 h=16m  Caisson 10 h=17,8m  Caisson 11 h=18,8m  Caisson12 h=17m
</t>
    </r>
    <r>
      <rPr>
        <u/>
        <sz val="11"/>
        <color theme="1"/>
        <rFont val="Arial"/>
        <family val="2"/>
      </rPr>
      <t>INFRAESTRUCTURA</t>
    </r>
    <r>
      <rPr>
        <sz val="11"/>
        <color theme="1"/>
        <rFont val="Arial"/>
        <family val="2"/>
      </rPr>
      <t xml:space="preserve">
ESTRIBO 1. Instalación de acero de refuerzo del núcleo Caisson 1, 2, 3 y 4  y se funden. Se funde último tramo de Columna 4.
PILA 1: Se funde el núcleo del caisson 5, 6, 7 y 8. Se instala acero de refuerzo de Columnas 6,  7 y 8, se funden hasta el nivel de Viga Cabezal. Se instala plataforma y acero de refuerzo de la Viga Cabezal y se funde.
ESTRIBO 2: Se funden los núcleos de los Caissons 9, 10, 11 y 12. Se instala paltaforma y acero de refuerzo de la Viga Cabezal y se funde con topes sísmicos y pedestales. Instalación acero de refuerzo cuerpo del Estribo costado izquierdo y se funde con los topes sísmicos y los pedestales. Frente inactivo.
El avance en excavación y construcción de anillos es del 115,4%</t>
    </r>
  </si>
  <si>
    <r>
      <t xml:space="preserve">PUENTE PK9+777 UF1. </t>
    </r>
    <r>
      <rPr>
        <sz val="11"/>
        <color theme="1"/>
        <rFont val="Arial"/>
        <family val="2"/>
      </rPr>
      <t>El concesionario inicia con la construcción de caminos de acceso al sitio de las obras y replanteo topográfico de ubicación de caisson a partir del 8 de octubre de 2019.
CONTROL DE EXCAVACIÓN
CALDADA IZQUIERDA:  ESTRIBO 1. caisson 1 h=10,6m; caisson 2 h=10,5m 
                        PILA 1.  caisson 3 h=5m;  caisson 4 h=5m
                             ESTRIBO 2.  caisson 5 h=4m caisson 6 h=2m
CALZADA DERECHA: ESTRIBO 1 . Caisson 1 h=10,4Mm  Caisson 2 h=9,6m  
                          ESTRIBO 2. Caisson 3 h=10,6  Caisson 4 h=8,7m
Frente inactivo.
El avance en excavación y construcción de anillos es del 69,1%</t>
    </r>
  </si>
  <si>
    <r>
      <rPr>
        <b/>
        <sz val="11"/>
        <color theme="1"/>
        <rFont val="Arial"/>
        <family val="2"/>
      </rPr>
      <t>PUENTE PK10+120 UF1:</t>
    </r>
    <r>
      <rPr>
        <sz val="11"/>
        <color theme="1"/>
        <rFont val="Arial"/>
        <family val="2"/>
      </rPr>
      <t>. Para todos los Caisson ya se instaló el acero de refuerzo y se fundieron los núcleos con concreto reforzado de 28MPa. En todos los caisson ya se instaló el acero vertical de las columnas y de los espirales. Las siguientes columnas estan fundidas a estas alturas: Columna 2 Estribo 1 h=2,6m; Columna 3 Pila 1  h=10,5m; Columna 4 Pila 1  h=15,00m,  Columna 5 Pila 2 h=13,00m; Columna 6 Pila 2 h=15,00m; Columna 7 Estribo 2 h=0,60m y Columna 8 Estribo 2 h=3,90. Instalación de andamios de carga, plataforma, instalación de acero de refuerzo, encofrado y fundida de viga cabezal, topes sísmicos y pedestales en columnas 5 y 6 de la Pila 2 . De acuerdo a modificación del diseño no objetado por la interventoría, la luz del puente se amplía en 10,00m antes y después de los Estribos; con una placa maciza apoyada sobre estribos con tres pilotes en su cimentación. La excavación de los Caisson queda a las siguientes profundidades: PILA 1a Caisson 1a h=17m, PILA 2a Caisson 2a h= 17m, PILA 3a Caisson 3a h=13m, PILA 4a Caisson 4a h=13m, PILA 5a Caisson 5a h=11m y PILA 6a Caisson 6a h=11m. Se les instala la canasta de acero de refuerzo armada exteriormente y se funden los núcleos de los Caisson. Para las columnas 3 y 4 de la Pila 1 se instalaron los andamios de carga y la plataforma y se funde viga cabezal, pedestales, topes sismicos y el mortero de nivelación con SIKA GROUT. En las Columnas 7 y 8 Estribo 2, se instalan los andamios de carga, la plataforma, se  instala el acero de refuerzo de la viga cabezal, cuerpo del Estribo y topes sísmicos y se funde. En el ESTRIBO 1 se instalan los andamios de carga , la plataforma y se instala acero de refuerzo y se funde la Viga Cabezal y cuerpo del Estribo. En Estribo 1a se funde Columna 1a de h=2,25m se realiza  adecuación  del area para construcción de la viga cabezal. En Estribo 2a se instala acero de refuerzo y encofrado para columnas 4a, 5a y 6a. Se funde Columna 5a h=2,20m, Columna 6a h=3,50m y  Columna 4a de h=3,12. Para el Estribo 1a se  funde la Viga Cabezal y el cuerpo del estribo con topes sísmicos y pedestales. En el ESTRIBO 2a se instala acero de refuerzo y se funde la viga cabezal, se instala acero de refuerzo del cuerpo del Estribo y se funde. Se instala plataforma para construir losa maciza entre Estribos 2 y 2a, se  instala  acero de refuerzo y se funde. Se instala plataforma, el acero de refuerzo para losa maciza entre Estribo 1a y 1 y se funde. Se funde losa de aproximación Estribo 1a y Estribo 2a..INFRAESTRUCTURA  terminada, Frente de Obra Inactivo. Falta la SUPERESTRUCTURA del Puente.</t>
    </r>
  </si>
  <si>
    <r>
      <rPr>
        <b/>
        <sz val="11"/>
        <color theme="1"/>
        <rFont val="Arial"/>
        <family val="2"/>
      </rPr>
      <t>PUENTE PK22+080 UF2.1:</t>
    </r>
    <r>
      <rPr>
        <sz val="11"/>
        <color theme="1"/>
        <rFont val="Arial"/>
        <family val="2"/>
      </rPr>
      <t xml:space="preserve"> El concesionario inicia actividades el día 08 de febrero de 2018, con excavación mecanica del sitio donde se van a construir los estribos, replanteo topográfico de ubicacion de caisson y construcción de caminos de acceso al sitio de las obras. Se terminó con la excavación y construcción de anillos de los Caissons con un avance de 98,4%.
</t>
    </r>
    <r>
      <rPr>
        <u/>
        <sz val="11"/>
        <color theme="1"/>
        <rFont val="Arial"/>
        <family val="2"/>
      </rPr>
      <t>INFRAESTRUCTURA:</t>
    </r>
    <r>
      <rPr>
        <sz val="11"/>
        <color theme="1"/>
        <rFont val="Arial"/>
        <family val="2"/>
      </rPr>
      <t xml:space="preserve">
 ESTRIBO 1:  Fundida de nucleo  de caisson 1 y  2.Fundida de Viga cabezal, pedestales,cuerpo del estripo, topes sismicos y mortero de nivelación terminados. Se funde losa de aproximación 
PILA 1: Fundida de nucleo  de los caisson 3 y 4.Costrucción de las Columna 3 h=11m y Columna 4 h=6m. Construcción de viga cabezal, pedestales, topes sismicos y mortero de nivelación terminados. PILA 2:  Se funde núcleo de los caisson 5 y 6; se funden Columnas 5 y 6. Se instala  acero de refuerzo de Viga cabezal y se funde con topes sísmicos y pedestales.
PILA 3:. Se  funde núcleo del Caisson 7 y 8. Se  instala acero de refuerzo Viga Cabezal y se funde con topes sísmicos y pedestales.
ESTRIBO 2: Se funde el núcleo de los  caisson 9 y 10  la Viga Cabezal, topes sísmicos, pedestales y aletas integradas . Se funde losa de aproximación.
</t>
    </r>
    <r>
      <rPr>
        <u/>
        <sz val="11"/>
        <color theme="1"/>
        <rFont val="Arial"/>
        <family val="2"/>
      </rPr>
      <t xml:space="preserve">SUPERESTRUCTURA:
</t>
    </r>
    <r>
      <rPr>
        <sz val="11"/>
        <color theme="1"/>
        <rFont val="Arial"/>
        <family val="2"/>
      </rPr>
      <t>TRAMO PILA 3 - ESTRIBO 2: Instalación de Vigas 13, 14, 15 y 16 con sus neoprenos. Instalación de prelosas, acero de refuerzo de la
 losa y se funde.
TRAMO PILA 2 - PILA 3: Instalación de vigas 9, 10, 11 y 12 con sus neoprenos en los apoyos, instalación de prelosas tipo A y B y se istala acero de refuerzo de la losa y se funde.
TRAMO PILA 1 - PILA 2: Instalación de Vigas 5, 6, 7 y 8 con sus respectivos neoprenos e instalación de prelosas tipo A y B y acero de refuerzo de la losa. Se funde losa y diafragma.
TRAMO ESTRIBO 1 - PILA 1: Instalación de Vigas 1, 2, 3 y 4 con sus respectivos neoprenos en los apoyos, instalación de prelosas tipo A y B , acero de refuerzo de la losa y se funde.
Instalación encofrado y acero de refuerzo para New Jersey costado izquierdo y dereccho. Se termina construcción de New Jersey.</t>
    </r>
  </si>
  <si>
    <r>
      <rPr>
        <b/>
        <sz val="11"/>
        <color theme="1"/>
        <rFont val="Arial"/>
        <family val="2"/>
      </rPr>
      <t xml:space="preserve">PUENTE  PK21+840  UF2.1: </t>
    </r>
    <r>
      <rPr>
        <sz val="11"/>
        <color theme="1"/>
        <rFont val="Arial"/>
        <family val="2"/>
      </rPr>
      <t xml:space="preserve"> El concesionario inicia actividades el día 17 de agosto  de 2018 con la demarcación topográfica de ubicación de Caisson y construcción de caminos de acceso al sitio de las obras.  Se terminó con la excavación y construcción de anillos de los Caissons con un avance de 128,8%.
</t>
    </r>
    <r>
      <rPr>
        <u/>
        <sz val="11"/>
        <color theme="1"/>
        <rFont val="Arial"/>
        <family val="2"/>
      </rPr>
      <t>INFRAESTRUCTURA</t>
    </r>
    <r>
      <rPr>
        <sz val="11"/>
        <color theme="1"/>
        <rFont val="Arial"/>
        <family val="2"/>
      </rPr>
      <t xml:space="preserve">
ESTRIBO 1. Se funde el núcleo del caisson 1 y Caisson 2. Se instala acero de refuerzo de las columnas y se funden hasta el nivel de la Viga Cabezal. Instalación acero de refuerzo de Viga Cabezal, topes sísmicos, pedestales y cuerpo del Estribo y se funde. Encofrado de aletas.
 ESTRIBO 2. Se instala el acero de refuerzo y se funde el núcleo de los caisson 9 y 10. Se funde Viga Cabezal,  cuerpo Estribo, topes sísmicos y pedestales y aleta derecha. Instalación acero de refuerzo de losa de aproximación y se funde.
 PILA 1.  Se funde el núcleo de los caisson 3 y 4, se instala acero de refuerzo de las columnas y se funden hasta el nivel de la Viga cabezal. Se instala acero de refuerzo de la Viga Cabezal y se funde con topes sísmicos, pedestales y mortero de nivelación.
PILA 2.  Se instala el acero de refuerzo y se funde el núcleo de los caisson 5 y 6. Se instala acero de refuerzo de Columnas 5 y  6 y se funden hasta el nivel de la Viga Cabezal. Se instala acero de refuerzo de la Viga Cabezal y se funde con los topes s´smicos y los pedestales.
PILA 3.  Se instala el acero de refuerzo y se funde el núcleo de los caissons 7 y 8. Se instala acero de refuerzo de Columna 7 y 8 y se funden hasta el nivel de la Viga Cabezal. Se instala el acero de refuerzo de la Viga Cabezal y se funde con los topes sísmicos y pedestales.
</t>
    </r>
    <r>
      <rPr>
        <u/>
        <sz val="11"/>
        <color theme="1"/>
        <rFont val="Arial"/>
        <family val="2"/>
      </rPr>
      <t>SUPERESTRUCTURA</t>
    </r>
    <r>
      <rPr>
        <sz val="11"/>
        <color theme="1"/>
        <rFont val="Arial"/>
        <family val="2"/>
      </rPr>
      <t xml:space="preserve">
TRAMO PILA 3 - ESTRIBO 2: Instalación de Vigas 13, 14, 15 y 16 con neoprenos en los apoyos, instalación de pre-losas, acero de refuerzo de la losa y se funde incluyendo el diafragma.
TRAMO PILA 2 - PILA3:  Instalación de Vigas 9, 10, 11 y 12 con neoprenos en los apoyos, instalación de pre-losas, acero de refuerzo de la losa. Se funde losa y diafragma.
TRAMO PILA 1 - PILA 2: Instalación de Vigas 5, 6, 7 y 8 con neoprenos en los apoyos,  prelosas tipo A y B y se funde losa.
TRAMO ESTRIBO 1 - PILA 1: Instalación de Vigas 1, 2, 3 y 4 con neoprenos en los apoyos. Se instalan prelosas Tipo A y B, se instala acero de refuerzo de la losa y se funde.
Instalación acero de refuerzo, plataforma y se funden  voladizos C.I y C.D. Instalación acero de refuerzo para New Jersey  por ambos costados y se funde.</t>
    </r>
  </si>
  <si>
    <r>
      <rPr>
        <b/>
        <sz val="11"/>
        <color theme="1"/>
        <rFont val="Arial"/>
        <family val="2"/>
      </rPr>
      <t xml:space="preserve">PUENTE  PK22+640  UF2.1: </t>
    </r>
    <r>
      <rPr>
        <sz val="11"/>
        <color theme="1"/>
        <rFont val="Arial"/>
        <family val="2"/>
      </rPr>
      <t xml:space="preserve">El concesionario inicia actividades el día 23 de julio de 2018 con la demarcación topográfica de ubicación de Caisson y construcción de caminos de acceso al sitio de las obras. Se terminó con la excavación y construcción de anillos de los Caissons con un avance de 108,9%.
</t>
    </r>
    <r>
      <rPr>
        <u/>
        <sz val="11"/>
        <color theme="1"/>
        <rFont val="Arial"/>
        <family val="2"/>
      </rPr>
      <t>ETAPA INFRAESTRUCTURA</t>
    </r>
    <r>
      <rPr>
        <sz val="11"/>
        <color theme="1"/>
        <rFont val="Arial"/>
        <family val="2"/>
      </rPr>
      <t xml:space="preserve">
ESTRIBO 1. Fundida de nucleo   de los caisson 1 y  2. Se funde la viga cabezal, cuerpo del Estribo, topes sísmicos, pedestales y aletas.
PILA 1. Fundida de nucleo  de los caisson 3 y 4, las columnas, Viga Cabezal, topes sísmicos y pedestales.
PILA 2.  Fundida de núcleo de caisson 5 y 6 , Columnas, Viga Cabezal, topes sismicos y pedestales.
PILA 3 . Se funden los núcleos de los caisson 7 y 8. Se funde las Columnas, Viga Cabezal, topes sísmicos y pedestales.
ESTRIBO 2 . Fundida de nucleo  de los caisson 9 y 10 . Se funde Viga Cabezal, cuerpo, topes sísmicos, pedestales y aletas. Se funde losa de aproximación.
</t>
    </r>
    <r>
      <rPr>
        <u/>
        <sz val="11"/>
        <color theme="1"/>
        <rFont val="Arial"/>
        <family val="2"/>
      </rPr>
      <t>ETAPA SUPERESTRUCTURA</t>
    </r>
    <r>
      <rPr>
        <sz val="11"/>
        <color theme="1"/>
        <rFont val="Arial"/>
        <family val="2"/>
      </rPr>
      <t xml:space="preserve">
Se instalan las Vigas y neoprenos 1, 2, 3 y 4 del tramo entre el Estribo 1 y la Pila 1. Se instalan prelosas,  se  instala  acero de refuerzo de la losa y se funde. En el tramo entre la Pila 1 y la Pila2, se instalan los neoprenos y las Vigas 5, 6, 7 y 8, se  instalan las pre-losas, el acero de refuerzo de la losa y se funde. Para el tramo Pila 2 - Pila 3, se instalan las Vigas 9, 10, 11 y 12, se instalan las prelosas, se instala acero de refuerzo de la losa y se funde. Para el tramo Pila 3 - Estribo 2, se instalan las Vigas 13, 14, 15 y 16,  y se funde la losa incluyendo los voladizos. Se construyen los diafragmas. Instalación de plataforma para construcción de voladizos, instalación de acero de refuerzo y  fundida por ambos costados. Instalación de acero de refuerzo y encofrado para New jersey por ambos costados. Se termina de fundir el New Jersey. Queda pendiente en vano 4 por el costado izquierdo. Se instala acero de refuerzo losa de aproximación Estribo 1 y se funde.</t>
    </r>
  </si>
  <si>
    <t xml:space="preserve">Programa 1. Atención al usuario </t>
  </si>
  <si>
    <t>Aporte semenestral 2020</t>
  </si>
  <si>
    <t>Dic-2019</t>
  </si>
  <si>
    <r>
      <rPr>
        <b/>
        <sz val="11"/>
        <color theme="1"/>
        <rFont val="Arial"/>
        <family val="2"/>
      </rPr>
      <t>PUENTE PK2+500 UF1:</t>
    </r>
    <r>
      <rPr>
        <sz val="11"/>
        <color theme="1"/>
        <rFont val="Arial"/>
        <family val="2"/>
      </rPr>
      <t xml:space="preserve"> El concesionario inicia actividades el día 27 de mayo de 2019, con la construcción de caminos de acceso al sitio de la obra y la marcación topográfica de los caisson. En cuanto a la excavación de se está realizando con la Pilotiadora y se lleva el siguiente avance:ESTRIBO 1: Caisson 1,  h=11,50m;   Caisson 2, h= 11.20m. PILA 1:  Caisson 3 h=19,5m    Caisson 4 h=16m. ESTRIBO 2: Caisson 5 h=15m  Caisson 6 h=13,34 El avance en la excavación es del 74,6%. 
</t>
    </r>
    <r>
      <rPr>
        <u/>
        <sz val="11"/>
        <color theme="1"/>
        <rFont val="Arial"/>
        <family val="2"/>
      </rPr>
      <t>INFRAESTRUCTURA</t>
    </r>
    <r>
      <rPr>
        <sz val="11"/>
        <color theme="1"/>
        <rFont val="Arial"/>
        <family val="2"/>
      </rPr>
      <t xml:space="preserve">
ESTRIBO 1: Se funden los núcleos de los Caisson 1 y 2. Se instala acero de refuerzo y se funde la Viga Cabezal, topes sísmicos y pedestales. Instalación acero de refuerzo y encofrado cuerpo del Estribo , aletas y se funde. Se funde losa de aproximación Estribos 1 .
PILA 1: Se funde núcleos de Caissons 3  y 4 y  columnas hasta el nivel de Viga Cabezal. Se instala acero de refuerzo de la Viga Cabezal y se funde con topes sísmicos y pedestales.
ESTRIBO 2. Se funde el núcleo del Caisson 5 y 6. Se instala acero de refuerzo de Viga Cabezal, topes sísmicos y pedestales y se funde. Se funde losa de aproximación Estribo 2.
</t>
    </r>
    <r>
      <rPr>
        <u/>
        <sz val="11"/>
        <color theme="1"/>
        <rFont val="Arial"/>
        <family val="2"/>
      </rPr>
      <t xml:space="preserve">SUPERESTRUCTURA
</t>
    </r>
    <r>
      <rPr>
        <sz val="11"/>
        <color theme="1"/>
        <rFont val="Arial"/>
        <family val="2"/>
      </rPr>
      <t>VANO ESTRIBO 1 - PILA 1: Instalación de Vigas 1, 2, 3 y 4 con neoprenos en los apoyos e instalación de prelosas y fundida de diafragma. Instalación acero de refuerzo para la losa y se funde. Instalación de acero de rfuerzo y plataforma para voladizos y se funden 
VANO PILA1 - ESTRIBO 2: Instalación de Vigas 5, 6, 7 Y 8, con neoprenos en los apoyos e instalación de pre-losas y acero de refuerzo de la losa.
Se funde losa de aproximación Estribo 2. Instalación de acero de refuerzo, encofrado y fundida tramos de New Jersey por ambos costados. Se termina la construcción de los New Jersey</t>
    </r>
    <r>
      <rPr>
        <u/>
        <sz val="9"/>
        <color theme="1"/>
        <rFont val="Calibri"/>
        <family val="2"/>
        <scheme val="minor"/>
      </rPr>
      <t/>
    </r>
  </si>
  <si>
    <t>ACTIVIDADES DE MANTENIMIENTO - UF4,1</t>
  </si>
  <si>
    <t>ACTIVIDADES DE MANTENIMIENTO - UF4,2</t>
  </si>
  <si>
    <r>
      <rPr>
        <b/>
        <sz val="11"/>
        <color theme="1"/>
        <rFont val="Arial"/>
        <family val="2"/>
      </rPr>
      <t>PUENTE PK7+920  UF1:</t>
    </r>
    <r>
      <rPr>
        <sz val="11"/>
        <color theme="1"/>
        <rFont val="Arial"/>
        <family val="2"/>
      </rPr>
      <t xml:space="preserve"> El concesionario inicia actividades el día 08 de mayo de 2018, con la construcción de caminos de acceso al sitio de la obra y la marcación topográfica de los caisson..  Se terminó la excavación y construcción de anillos de los Caisson con un avance del 112,0%. 
</t>
    </r>
    <r>
      <rPr>
        <u/>
        <sz val="11"/>
        <color theme="1"/>
        <rFont val="Arial"/>
        <family val="2"/>
      </rPr>
      <t>INFRAESTRUCTURA</t>
    </r>
    <r>
      <rPr>
        <sz val="11"/>
        <color theme="1"/>
        <rFont val="Arial"/>
        <family val="2"/>
      </rPr>
      <t xml:space="preserve">
Se instala acero de refurzo y se funden los núcleos de los Caisson 1, 2, 3,  4, 5, 6, 7, 8, 9, 10, 11 y 12. Se instaló el encofrado y se terminaron de fundir los Caisson  5, 6, 7 y 8 hasta el nivel donde se va a construir el Dado.  En la PILA 1 y PILA 2, se termina la construcción de muros y placa de piso en concreto reforzado para nivelar piso, se  instala acero de refuerzo y encofrado y se funden los DADOS y se termina la construcción de las columnas en H. Columna PILA 1 h=14,5m y Columna PILA 2 h=12,4m. En estas Pilas se inicia con la instalación de andamios de carga para construir las Vigas Cabezales . En el ESTRIBO 1 se funde la viga cabezal, cuerpo del estribo, pedestales, aletas y topes sismicos.  En el ESTRIBO 2 se funde la viga cabezal, topes sísmicos, pedestales, cuerpo del Estribo y aletas integradas. Se funde la viga cabezal topes sísmicos y pedestales de la PILA 1 y  PILA 2. INFRAESTRUCTURA terminada. Frente Inactivo. 
Se funden las losas de aproximación Estribos 1 y 2.</t>
    </r>
  </si>
  <si>
    <t>E</t>
  </si>
  <si>
    <t xml:space="preserve">                                                            TOTAL APORTES EQUITY</t>
  </si>
  <si>
    <t>P</t>
  </si>
  <si>
    <t>IS</t>
  </si>
  <si>
    <t>SC</t>
  </si>
  <si>
    <t>CA</t>
  </si>
  <si>
    <t>R</t>
  </si>
  <si>
    <t>VF</t>
  </si>
  <si>
    <t>APORTE 2019</t>
  </si>
  <si>
    <t>NOV/2019</t>
  </si>
  <si>
    <t>Cumplido</t>
  </si>
  <si>
    <t>REVISIÓN DE LA PLATAFORMA OLYMPUS</t>
  </si>
  <si>
    <t>Se realizó verificacion, observación y aprobacion de cada uno de los datos que se ingresaron a la plataforma Olympus por parte del Concesionario.</t>
  </si>
  <si>
    <r>
      <t>N</t>
    </r>
    <r>
      <rPr>
        <sz val="10"/>
        <color theme="1"/>
        <rFont val="Calibri"/>
        <family val="2"/>
        <scheme val="minor"/>
      </rPr>
      <t>o Aplica Compensación</t>
    </r>
  </si>
  <si>
    <r>
      <rPr>
        <b/>
        <sz val="11"/>
        <color theme="1"/>
        <rFont val="Arial"/>
        <family val="2"/>
      </rPr>
      <t>PUENTE PK2+100 UF1:</t>
    </r>
    <r>
      <rPr>
        <sz val="11"/>
        <color theme="1"/>
        <rFont val="Arial"/>
        <family val="2"/>
      </rPr>
      <t xml:space="preserve"> El concesionario inicia actividades el día 14 de febrero de 2018, con la construcción de caminos de acceso al sitio de la obra y la marcación topográfica de los caisson. En cuanto a la excavación y construcción de los Anillos de los caisson se lleva el siguiente avance:ESTRIBO 1:caisson 1 h=13.20 m;  caisson 2 h=13.09m. PILA 1:  caisson 3 h=17.90m; caisson 4 h=17,35m;  PILA 2: caisson 5=18,45m; caisson  6 h=16,5m,  ESTRIBO 2 Caissson 7 h=12.28m;  caissson 8 h=11.44m.  El avance en la excavación y fundida de anillos es del 110,9%. 
</t>
    </r>
    <r>
      <rPr>
        <u/>
        <sz val="11"/>
        <color theme="1"/>
        <rFont val="Arial"/>
        <family val="2"/>
      </rPr>
      <t xml:space="preserve">INFRAESTRUCTURA TERMINADA
</t>
    </r>
    <r>
      <rPr>
        <sz val="11"/>
        <color theme="1"/>
        <rFont val="Arial"/>
        <family val="2"/>
      </rPr>
      <t xml:space="preserve">ESTRIBO 1: Se funden los núcleos de los Caisson 1 y 2, la Viga Cabezal, cuerpo del Estribo, topes sísmicos, pedestales y aletas integradas.
PILA 1: Se funden los núcleos de los Caisson 3 y 4, las columnas, Viga Cabezal, topes sísmicos y pedestales. Se instala el lanza vigas y las Vigas 1,2,3 y 4 del vano 1.
PILA 2: Se funde el núcleo del Caisson 5 y  6 y las Columnas. Se instala plataforma para construir Viga Cavezal, se instala acero de refuerzo y se funde con topes sísmicos y pedestales.
ESTRIBO 2: Se funden los núcleos de los Caisson 7 y 8,  las columnas, se instala acero de refuerzo de la Viga Cabezal y se funde incluyendo topes sísmicos y pedestales. Se instala acero de refuerzo del último tramo del estribo y se funde. Se funde losa aproximación Estribos 1 y  2.
</t>
    </r>
    <r>
      <rPr>
        <u/>
        <sz val="11"/>
        <color theme="1"/>
        <rFont val="Arial"/>
        <family val="2"/>
      </rPr>
      <t xml:space="preserve">SUPERESTRUCTURA
</t>
    </r>
    <r>
      <rPr>
        <sz val="11"/>
        <color theme="1"/>
        <rFont val="Arial"/>
        <family val="2"/>
      </rPr>
      <t>VANO ESTRIBO 1 - PILA 1: Instalación de vigas 1, 2, 3 y 4 con neoprenos en los apoyos. Instalación de prelosas, instalación de acero de refuerzo de la losa y fundida de la losa y diafragma. Se instala acero de refuerzo para los voladizos ambos costados y se funden. Se instala acero de refuerzo de New Jersey.
VANO PILA 1 -PILA 2: Instalación de vigas 5, 6, 7 y 8 con neoprenos en los apoyos e instalación de prelosas y acero de refuerzo de la losa y diafragmas y se funde. Se instala acero de refuerzo para los New Jersey.
VANO PILA 2 - ESTRIBO 2: Instalación de vigas 9, 10, 11 y 12 con neoprenos en los apoyos e instalación de prelosas y fundida de diafragma. Se instala acero de refuerzo de la losa y se funde. Instalación de plataforma y acero de refuerzo para voladizos C.D y C.I y se funden. Se instala acero de refuerzo y encofrado y se funden tramos de New jersey por ambos costados. Se termina de construir los New Jersey por ambos costados.</t>
    </r>
  </si>
  <si>
    <r>
      <rPr>
        <b/>
        <sz val="11"/>
        <color theme="1"/>
        <rFont val="Arial"/>
        <family val="2"/>
      </rPr>
      <t>PUENTE PK11+110 UF1:</t>
    </r>
    <r>
      <rPr>
        <sz val="11"/>
        <color theme="1"/>
        <rFont val="Arial"/>
        <family val="2"/>
      </rPr>
      <t xml:space="preserve"> El concesionario inicia con la construcción de caminos de acceso al sitio de las obras y replanteo topográfico de ubicación de caisson a partir del 03 de Diciembre de 2018.
</t>
    </r>
    <r>
      <rPr>
        <u/>
        <sz val="11"/>
        <color theme="1"/>
        <rFont val="Arial"/>
        <family val="2"/>
      </rPr>
      <t>CONTROL DE EXCAVACIÓN</t>
    </r>
    <r>
      <rPr>
        <sz val="11"/>
        <color theme="1"/>
        <rFont val="Arial"/>
        <family val="2"/>
      </rPr>
      <t xml:space="preserve">
ESTRIBO 1: caisson 1 h=13,6m   caisson 2 h=13,0m
PILA 1: caisson 3 h=11m Caisson 4 h=11m  caisson 5 h=11m  caisson 6 h=11m 
PILA 2: caisson 7 h= 11m  caisson 8 h=11m  caisson 9 h=11,05  caisson 10 h=11m
PILA 3: caisson 11 h=14m  caisson 12 h=14m  caisson 13 h=14m  caisson 14 h=14m
PILA 4: caisson 15 h=17,6m caisson 16 h=17,6 caisson 17 h=17,6m  caisson 18 h=19,64m
PILA 5: caisson 19 h=11,2m  caisson 20 h=11,60m, caisson 21 h=13m,caisson 22 h=12,9m 
ESTRIBO  2:  Caisson 23,h=12,9m caisson 24,h=15,7m. 
 El avance en excavación y construcción de anillos es del 111,5%
</t>
    </r>
    <r>
      <rPr>
        <u/>
        <sz val="11"/>
        <color theme="1"/>
        <rFont val="Arial"/>
        <family val="2"/>
      </rPr>
      <t xml:space="preserve">INFRAESTRUCTURA
</t>
    </r>
    <r>
      <rPr>
        <sz val="11"/>
        <color theme="1"/>
        <rFont val="Arial"/>
        <family val="2"/>
      </rPr>
      <t>Se instaló el acero de refuerzo y se fundieron los núcleos de los Caisson del Estribo 1, Pila 1, Pila 2, Pila 3, Pila 4, Pila 5 y Estribo 2
La excavación de caissons del Estribo 1, Pila 1, Pila 2, Pila 3 y Pila 4 se realizó con la pilotiadora.
ESTRIBO 1: Se instala acero de refuerzo de la Columnas 1 y 2 y se funden hasta el nivel de Viga Cabezal. Se instala plataforma y acero de refuerzo de Viga Cabezal y se funde. Instalación acero de refuerzo de pedestales, topes sísmicos y cuerpo del Estribo.
PILA 1: Se instala acero de refuerzo del Dado y se funde. Instalación acero de refuerzo y encofrado de Columna en H y se funde hasta nivelde Viga Cabezal. Se instala plataforma, acero de refuerzo y se funde Viga Cabezal, con topes sísmicos y pedestales.
PILA 2: Fundida de Caisson 7, 8, 9 y 10. Excavación para construcción de Dado.
PILA 3: Instalación acero de refuerzo y encofrado para el Dado y se funde. Se funde Columna en H hasta el nivel de Viga Cabezal. Instalación andamios de carga, plataforma y acero de refuerzo Viga Cabezal y se funde con topes sísmicos y pedestales.
PILA 4: Instalación acero de refuerzo del dado y se funde e instalación acero de refuerzo del último tramo de Columna en H y se funde. Instalación de plataforma y andamios de carga para viga cabezal, plataforma e instalación acero de refuerzo y se funde con topes sísmicos y pedestales.
PILA 5: Instalación acero de refuerzo para el Dado y se funde. Instalación acero de refuerzo tercer tramo Columna en H y se funde. Instalación de acero de refuerzo viga cabezal y se funde con topes sísmicos y pedestales.
ESTRIBO 2: Instalación de solado, acero de refuerzo y se funde  Viga Cabezal, con topes sísmicos y pedestales. Se instala acero de refuerzo del cuerpo del Estribo y aletas y se funde. Frente inactivo.</t>
    </r>
  </si>
  <si>
    <t>Ampliación Puente La Guaira UF2.1</t>
  </si>
  <si>
    <t>Construcción  de Puentes:  PK10+120  UF1; Puente PK23+500 UF2.1; Puente PK3+320 (La Aldea) UF1, Puente PK0+157 UF1 , Puente PK22+080 (El Sapo) UF2.1, Puente PK2+100 UF1, Puente PK2+300 UF1, Puente PK10+440 UF1, Puente 6+040 UF1, Puente PK7+920 UF1,  Puente PK1+940 UF1, Puente 8+115 UF1, Puente PK22+640 UF2.1, Puente PK21+840 UF2.1 , Puente PK21+500 UF2.1, Puente PK18+293 UF2.1, Puente PK0+930UF1, Puente PK5+240 UF1, Puente PK5+540 UF1, Puente PK6+900 UF1, Puente PK11+110 UF1, Puente PK8+404 UF1, Puente PK9+160 UF1, Puente PK1+440 UF1, Puente PK2+920 UF1, Puente PK2+500 UF1, Puente PK6+240 UF1, Puente PK7+000 UF1, Puente PK7+750 UF1, Puente PK8+705 UF1, Puente PK8+800 UF1,  Puente PK20+680 UF2.1, Puente PK21+220 UF2.1, Puente PK4+500 UF1.</t>
  </si>
  <si>
    <t>PR 48+000</t>
  </si>
  <si>
    <t>PR 44+200</t>
  </si>
  <si>
    <t>PR 46+800</t>
  </si>
  <si>
    <t>TRABAJOS DE SEGURIDAD VIAL</t>
  </si>
  <si>
    <t>PR 0+000 Bolombolo</t>
  </si>
  <si>
    <t xml:space="preserve">Trabajos terminados. </t>
  </si>
  <si>
    <t>TRABAJOS (SEGURIDAD VIAL - H)</t>
  </si>
  <si>
    <t xml:space="preserve">Observaciones: </t>
  </si>
  <si>
    <t xml:space="preserve">Trabajos terminados. Se construyo un muro en Ha.,  de L = 21 m. </t>
  </si>
  <si>
    <t xml:space="preserve">Trabajos terminados. Se construyo un muro en Ha.,  de L = 31 m. </t>
  </si>
  <si>
    <r>
      <rPr>
        <b/>
        <sz val="11"/>
        <color theme="1"/>
        <rFont val="Arial"/>
        <family val="2"/>
      </rPr>
      <t>PUENTE PK20+380 U2.1:</t>
    </r>
    <r>
      <rPr>
        <sz val="11"/>
        <color theme="1"/>
        <rFont val="Arial"/>
        <family val="2"/>
      </rPr>
      <t xml:space="preserve"> El concesionario inicia actividades el día 19 de agosto de 2019, con la construcción de caminos de acceso al sitio de la obra y la marcación topográfica de los caisson. En cuanto a la excavación y construcción de los Anillos de los caisson se lleva el siguiente avance: PILA 2 Caisson 5 h=9,37m, PILA 2 Caisson 6 h=9,8m, ESTRIBO 2 Caisson 7 h=11,3m, ESTRIBO 2 Caisson 8 h=13,11m.  .  El avance en la excavación y fundida de anillos es del 81,5%</t>
    </r>
    <r>
      <rPr>
        <sz val="11"/>
        <color rgb="FFFF0000"/>
        <rFont val="Arial"/>
        <family val="2"/>
      </rPr>
      <t xml:space="preserve">.
</t>
    </r>
    <r>
      <rPr>
        <u/>
        <sz val="11"/>
        <rFont val="Arial"/>
        <family val="2"/>
      </rPr>
      <t xml:space="preserve">INFRAESTRUCTURA
</t>
    </r>
    <r>
      <rPr>
        <sz val="11"/>
        <rFont val="Arial"/>
        <family val="2"/>
      </rPr>
      <t>PILA 2: Se funde núcleo de Caisson 5 y 6. Se realiza fundida de Columnas para llegar a  nivel de Viga Cabezal. Se instala acero de refuerzo de Viga Cabezal, pedestales y topes sísmicos y se funde.</t>
    </r>
    <r>
      <rPr>
        <u/>
        <sz val="11"/>
        <rFont val="Arial"/>
        <family val="2"/>
      </rPr>
      <t xml:space="preserve">
</t>
    </r>
    <r>
      <rPr>
        <sz val="11"/>
        <rFont val="Arial"/>
        <family val="2"/>
      </rPr>
      <t>ESTRIBO 2: Se funde núcleo del Caisson 7 y 8. Instalación acero de refuerzo Columnas. Se funden Columnas a nivel de Viga Cabezal. Se instalan andamios de carga y plataforma para Viga Cabezal. Instalación acero de refuerzo y encofrado Viga cabezal y se funde. Instalación acero de refuerzo y encofrado de cuerpo del Estribo, topes sísmicos y pedestales y se funde. Instalación acero de refuerzo losa de aproximación y se funde. Frente Inactivo.</t>
    </r>
  </si>
  <si>
    <r>
      <rPr>
        <b/>
        <sz val="11"/>
        <color theme="1"/>
        <rFont val="Arial"/>
        <family val="2"/>
      </rPr>
      <t>PUENTE PK21+500 UF2.1</t>
    </r>
    <r>
      <rPr>
        <b/>
        <i/>
        <sz val="11"/>
        <color theme="1"/>
        <rFont val="Arial"/>
        <family val="2"/>
      </rPr>
      <t xml:space="preserve"> </t>
    </r>
    <r>
      <rPr>
        <sz val="11"/>
        <color theme="1"/>
        <rFont val="Arial"/>
        <family val="2"/>
      </rPr>
      <t xml:space="preserve">El concesionario inicia actividades el día 22 de octubre de 2018, con el replanteo topográfico de ubicacion de caisson y construcción de caminos de acceso al sitio de las obras. Se terminó con la excavación y construcción de anillos de los Caissons con un avance de 97,7%.
</t>
    </r>
    <r>
      <rPr>
        <u/>
        <sz val="11"/>
        <color theme="1"/>
        <rFont val="Arial"/>
        <family val="2"/>
      </rPr>
      <t xml:space="preserve">INFRAESTRUCTURA TERMINADA
</t>
    </r>
    <r>
      <rPr>
        <sz val="11"/>
        <color theme="1"/>
        <rFont val="Arial"/>
        <family val="2"/>
      </rPr>
      <t>ESTRIBO 1: Se instala acero de refuerzo para la zapata y se funde. Se instala acero de refuerzo cuerpo del Estribo y se funde. Instalación acero de refuerzo aletas y se funden Estribo terminado. Se funde losa de aproximación.
 PILA 1. Se funden los núcleos de los Caisson 5 y 6. Se instala acero de refuerzo de Columna 5 y Columna 6 con rótula 6 y se funden hasta el nivel de Viga Cabezal. Instalación encofrado, acero de refuerzo Viga Cabezal y se funde. Instalación acero de refuerzo pedestales y topes sísmicos y se funde.
PILA 2. Se funden los núcleos de los Caisson 7 y 8 e instalación acero de refuerzo de Columnas. Se funde Columna 7 y  8 hasta nivel de Viga Cabezal. Instalación andamios de carga, acero de refuerzo y encofrado de Viga Cabezal y se funde.
ESTRIBO 2: Instalación de solado para construir zapata. Se instala acero de refuerzo y encofrado para la zapata y se funde. Instalación acero de refuerzo cuerpo del Estribo y se funde . Instalación acero de refuerzo Viga Cabezal, topes sísmicos y pedestales y se funden.</t>
    </r>
  </si>
  <si>
    <r>
      <rPr>
        <b/>
        <sz val="11"/>
        <color theme="1"/>
        <rFont val="Arial"/>
        <family val="2"/>
      </rPr>
      <t xml:space="preserve">AMPLIACION PUENTE LA GUARACÚ II.  PK19+220 UF2.1: </t>
    </r>
    <r>
      <rPr>
        <sz val="11"/>
        <color theme="1"/>
        <rFont val="Arial"/>
        <family val="2"/>
      </rPr>
      <t xml:space="preserve"> El concesionario inicia el día 5 de agosto de 2019; con la actividad de ampliación del  Puente La Guaracú II; existente de la UF2.1 en el PK19+220.
 VOLADIZO COSTADO DERECHO: Se implementa la señalizalización, cerrando el carril derecho de la vía. El concesionario ya ejecutó la instalación de reforzamiento estructural con tejido de fibra de carbono en las cuatro vigas de cada una de las cutro luces del Puente. Se continuó con la demolición de la carpeta asfáltica existente y escarificación de 5 cm de la losa existente en un ancho de 2,40 m y demolición de New Jersey por el costado derecho. Se terminan estas actividades. Se instalan anclajes de 1/2" y 3/4" y se realiza prueba de tracción estática a los anclajes. Se instala acero de refuerzo  del voladizo y se funde incluyendo el bordillo.  Demoliciones para prolongación del voladizo lado Medellín y Santafé de Antioquia. Se instala acero de refuerzo para viga con ménsula en prolongación de voladizo lado Medellín y se funde. Se realiza la construcción de la baranda metálica, instalación de pavimento flexible y se da apertura del carril derecho.
VOLADIZO COSTADO IZQUIERDO: Instación de andamios y plataforma para ampliación Voladizo, demolición de carpeta asfáltica y New Jersey y escarificación de losa. Instalación acero de refuerzo ampliación Voladizo. Se funden módulos 1 , 2, 3 y 4. Excavación e instalación acero de refuerzo para losa prolongación voladizo y losa de aproximación y se funde.  Se instala carpeta asfaltica y baranda vehicular. Se da vía por este carril. Ampliación terminada.</t>
    </r>
  </si>
  <si>
    <r>
      <rPr>
        <b/>
        <sz val="11"/>
        <color theme="1"/>
        <rFont val="Arial"/>
        <family val="2"/>
      </rPr>
      <t xml:space="preserve">AMPLIACION PUENTE EL SAPO.  PK20+920 UF2.1: </t>
    </r>
    <r>
      <rPr>
        <sz val="11"/>
        <color theme="1"/>
        <rFont val="Arial"/>
        <family val="2"/>
      </rPr>
      <t xml:space="preserve"> El concesionario inicia el día 15 de agosto de 2019; con la actividad de ampliación del  Puente El Sapo existente de la UF2.1 en el PK20+920. 
VOLADIZO COSTADO DERECHO: Se implementa la señalización, cerrando el carril derecho de la vía. El concesionario ya ejecutó la instalación de reforzamiento estructural con tejido de fibra de carbono en las cuatro vigas de cada una de las dos luces del Puente. Se continuó con la demolición de la carpeta asfáltica existente y escarificación de 5 cm de la losa existente en un ancho de 2,40 m y demolición de New Jersey por el costado derecho. Se terminan estas actividades. Se instalan anclajes de 1/2" y 3/4" y se realiza prueba de tracción estática a los anclajes. Se instala plataforma y acero de refuerzo pata fundir módulos en los Voladizos . Se funden los módulos 2 y 3 y se instala acero de refuerzo en módulos 1 y 4. Se tremina de fundir la losa de ampliación del Voladizo con el bordillo por el C.D. Excavaciones para prolongación del Voladizo lado Medellín y Santa fé de Antioquia. Empalme prolongación Voladizo lado Medellín con aleta existente. Instalación acero de refuerzo losa de aproximación lado Santafé de Antioquia y se funde. Se instala pavimento flexible y baranda metálica y se da apertura del carril.
VOLADIZO COSTADO IZQUIERDO: Se realiza demolición de carpeta asfáltica existente, demolición de New Jersey y escarificación de losa existente. Se instala acero de refuerzo para ampliación voladizo y construcción de guarda rueda y se funde vano 1 y 2. Se funde losa de aproximación estribo de salida. Instalación de baranda metálica. Se da vía por este carril. Ampliación terminada</t>
    </r>
  </si>
  <si>
    <r>
      <rPr>
        <b/>
        <sz val="11"/>
        <color theme="1"/>
        <rFont val="Arial"/>
        <family val="2"/>
      </rPr>
      <t>AMPLIACIÓN PUENTE LA GUAIRA. PK20+670 UF2.1.</t>
    </r>
    <r>
      <rPr>
        <sz val="11"/>
        <color theme="1"/>
        <rFont val="Arial"/>
        <family val="2"/>
      </rPr>
      <t xml:space="preserve"> Se realiza actividad  la instalación de fibra de carbono , inyección de juntas con sikadur 35  y protección con sikacolor en las vigas 2,3,4,6, 7, 8. 
VOLADIZO COSTADO DERECHO: Demolición y retiro de carpeta asfaltica costado derecho , demolicion de new jersey  y escarificación del tablero. Se instalan los anclajes en U y en L, el acero de refuerzo y se funde la losa de ampliación del Voladizo. Se construye viga con ménsula y losa de aproximación lado Medellín y Santafé de Antioquia. Se construye el  guarda ruedas,  se instala pavimento flexible, se instala baranda metálica y se da vía por este carril. Se termina ampliaciónpor este costado.</t>
    </r>
  </si>
  <si>
    <t>REHABILITACION DE LA VIA, MEDIANTE COLOCCION DE UNA SOBRECARPETA ASFALTICA</t>
  </si>
  <si>
    <r>
      <rPr>
        <b/>
        <sz val="11"/>
        <color theme="1"/>
        <rFont val="Arial"/>
        <family val="2"/>
      </rPr>
      <t>AMPLIACION PUENTE LA MUÑOZ II.  PK18+700 UF2.1:</t>
    </r>
    <r>
      <rPr>
        <sz val="11"/>
        <color theme="1"/>
        <rFont val="Arial"/>
        <family val="2"/>
      </rPr>
      <t xml:space="preserve">  El concesionario inicia el día 22 de octubre de 2018; con la actividad de ampliación del  Puente La Muñóz II; existente de la UF2.1 en el PK18+700.
VOLADIZO COSTADO IZQUIERDO: Se termina la ampliación del Voladizo por este costado y se instala carpeta asfálica para abrir este carril y continuar con la ampliación del voladizo por el costado derecho.
VOLADIZO COSTADO DERECHO: Se realiza demolición de la carpeta asfáltica existente, demolición de New Jersey y escarificación de losa existente e instalación de plataforma para ampliación voladizo. Instalación de anclajes en U  y acero de refuerzo sobre losa existente. Se funde losa de ampliación del voladizo y losa de aproximación estribo de entrada y salida.. Se está realizando instalación de baranda metálica por ambos costados del puente.</t>
    </r>
  </si>
  <si>
    <t>9. CONTROL TÉCNICO DE TÚNELES</t>
  </si>
  <si>
    <r>
      <rPr>
        <b/>
        <sz val="11"/>
        <color theme="1"/>
        <rFont val="Arial"/>
        <family val="2"/>
      </rPr>
      <t xml:space="preserve">PUENTE  PK8+115  UF1:  </t>
    </r>
    <r>
      <rPr>
        <sz val="11"/>
        <color theme="1"/>
        <rFont val="Arial"/>
        <family val="2"/>
      </rPr>
      <t xml:space="preserve">El concesionario inicia actividades el día 03 de juliode 2018, con la construcción de caminos de acceso al sitio de la obra y la marcación topográfica de los caisson. La excavación de los Caisson está terminada con un avance del 122,7%.
</t>
    </r>
    <r>
      <rPr>
        <u/>
        <sz val="11"/>
        <color theme="1"/>
        <rFont val="Arial"/>
        <family val="2"/>
      </rPr>
      <t>INFRAESTRUCTURA</t>
    </r>
    <r>
      <rPr>
        <sz val="11"/>
        <color theme="1"/>
        <rFont val="Arial"/>
        <family val="2"/>
      </rPr>
      <t xml:space="preserve">
 En el ESTRIBO 1 se instala el acero de refuerzo y se funden los núcleos de los Caisson 1 y 2, se instala acero de refuerzo de columnas y se funden hasta el nivel de la Viga Cabezal. Se instala acero de refuerzo de la Viga Cabezal y se funde con el segundo tramo del cuerpo del Estribo. En la PILA 1 se instala el acero de refuerzo y se funde el núcleo del Caisson 3 y 4. Se funde Columna 3 de h=0,4m y Columna 4 de h=1,5m, se funde la Viga Cabezal con los topes sísmicos y los pedestales. En la PILA 2 se instala el acero de refuerzo y se funden los núcleos de los caisson 5 y  6, se funde la Columna 5 y 6, se instala acero de refuerzo de la Viga Cabezal y se funde con los topes sísmicos y los pedestales.  En el ESTRIBO 2 se instala el acero de refuerzo y se funde el núcleo de los Caisson 7 y 8.  Se instala acero de refuerzo y encofrado y se funden Columnas 7 y 8. Se instala acero de refuerzo y se funde la Viga Cabezal, topes sísmicos y pedestales y aletas. Se funden las losas de aproximación en el Estribo 1 y el Estribo 2. INFRAESTRUCTURA terminada. 
</t>
    </r>
    <r>
      <rPr>
        <u/>
        <sz val="11"/>
        <color theme="1"/>
        <rFont val="Arial"/>
        <family val="2"/>
      </rPr>
      <t>SUPERESTRUCTURA</t>
    </r>
    <r>
      <rPr>
        <sz val="11"/>
        <color theme="1"/>
        <rFont val="Arial"/>
        <family val="2"/>
      </rPr>
      <t xml:space="preserve">
Instalación de cuatro vigas prefabricadas sobre apoyos de neopreno en cada uno de los vanos 1, 2  y 3. Se instalan las pre-losas.; se instala el acero de refuerzo de las losas y se funden incluyendo los diafragmas. Instalación de plataforma y acero de refuerzo voladizo vano 3 y se funde por ambos costados.  Se inicia instalación acero de refuerzo y encofrado para New Jersey y se funden por ambos costados.</t>
    </r>
  </si>
  <si>
    <r>
      <rPr>
        <b/>
        <sz val="11"/>
        <color theme="1"/>
        <rFont val="Arial"/>
        <family val="2"/>
      </rPr>
      <t>PUENTE PK3+320 UF1:</t>
    </r>
    <r>
      <rPr>
        <sz val="11"/>
        <color theme="1"/>
        <rFont val="Arial"/>
        <family val="2"/>
      </rPr>
      <t xml:space="preserve"> El concesionario inicia actividades el día 18 de diciembre de 2017.
</t>
    </r>
    <r>
      <rPr>
        <u/>
        <sz val="11"/>
        <color theme="1"/>
        <rFont val="Arial"/>
        <family val="2"/>
      </rPr>
      <t>INFRAESTRUCTURA TERMINADA</t>
    </r>
    <r>
      <rPr>
        <sz val="11"/>
        <color theme="1"/>
        <rFont val="Arial"/>
        <family val="2"/>
      </rPr>
      <t xml:space="preserve">
ESTRIBO 1: Caisson 1 , 2 y  3 fundidos. Estribo Terminado, con viga cabezal topes sísmicos, pedestales, mortero de nivelación y aletas integradas.
ESTRIBO 2: Caisson 4 , 5 y  6 fundidos. Estribo Terminado, , con viga cabezal topes sísmicos, pedestales, mortero de nivelación y aletas integradas.
</t>
    </r>
    <r>
      <rPr>
        <u/>
        <sz val="11"/>
        <color theme="1"/>
        <rFont val="Arial"/>
        <family val="2"/>
      </rPr>
      <t xml:space="preserve">SUPERESTRUCTURA
</t>
    </r>
    <r>
      <rPr>
        <sz val="11"/>
        <color theme="1"/>
        <rFont val="Arial"/>
        <family val="2"/>
      </rPr>
      <t>Instalación de seis (6) vigas preesforzadas con apoyos de neopreno en los extremos. Se instalan las prelosas, acero de refuerzo de la losa y se funde. Instalación acero de refuerzo , encofrado y se funden  New Jersey por ambos costados. Instalación acero de refuerzo y encofrado bordillo paso peatonal y se funde por ambos costados. Se instala acero de refuerzo del anden y se funde por ambos costados. Instalación y pintura  de baranda peatonal por ambos costados. Instalación acero de refuerzo losa de aproximación Estribos 1 y 2 y se funden. Pendiente la instalación de las juntas de dilatación.</t>
    </r>
    <r>
      <rPr>
        <u/>
        <sz val="9"/>
        <color theme="1"/>
        <rFont val="Calibri"/>
        <family val="2"/>
        <scheme val="minor"/>
      </rPr>
      <t/>
    </r>
  </si>
  <si>
    <t>Programa 8. Seguridad Vial</t>
  </si>
  <si>
    <t>D-2182-2017-1 18/12/17
EPS4G-0022-18 17/01/18 
OBSERVACIONES
D-807-2019-1  28/2/19
EPS4G-0305-19  14/3/19
OBSERVACIONES UF4,1 - 4,2
D-20190409-007982
EPS4G-0478-19  23/04/19
APROBADO UF4,2
OBSERVACIONES UF4,1 V2
D-20190523-008450
EPS4G-0636-19  06/06/19
APROBADO UF 4,1 V2
D-20190620-008778
EPS4G-0830-19  22/07/19
OBSERVACIONES 
SEÑALIZACION
APROBADO UF 4,2
D-02-01-20191210-010888 - 16/12/19
EPS4G-1418-19 - 26/12/19
NO OBJECION UF4,2</t>
  </si>
  <si>
    <t xml:space="preserve">D-1269-2018-1  10/05/18
ESPERA RESPUESTA ESPECIALISTA
Vol. Iv PAVIMENTOS UF4,1
D-808-2019-1  28/2/19
EPS4G-0337-19  18/3/19
OBSERVACIONES UF 4,2
D-907-2019-1  7/3/19
EPS4G-0344-19  19/03/19
OBSERVACIONES UF 4,2
D-20190311-007592
EPS4G-0346-19  19/03/19
OBSERVACIONES UF 4,2
D-20190403-007901
EPS4G-0480-19  23/04/19
EPS4G-0486-19  25/04/19
OBSERVACIONES UF 4,2
D-20190508-008256
EPS4G-0582-19  23/05/19
NO OJECION PAVIMENTOS GEOTECNIA, AMBIENTAL
UF 4,2
D-20190626-008832
EPS4G-0796-19  11/7/19
NO OJECION PAVIMENTOS GEOTECNIA, AMBIENTAL
UF 4,2
EPS4G-0545-19  15/5/19
OBSERVACIONES
DISEÑO MEZCLA ASFALTICA
UF 4,2
D-20190520-008430
D-20190520-008390
EPS4G-0630-19  5/6/19
OBSERVACIONES
DISEÑO MEZCLA ASFALTICA
UF 4,2
D-20190703-008900
EPS4G-0802-19  11/7/19
EPS4G-0818-19  17/7/19
OBSERVACIONES
DISEÑO MEZCLA ASFALTICA
UF 4,2
D-20200120-000154
EPS4G-0122-20  - 3/02/20
NO OBJECION UF4,1
</t>
  </si>
  <si>
    <r>
      <t xml:space="preserve">DEV-SAL-INTV-0140-16    19/9/16
</t>
    </r>
    <r>
      <rPr>
        <b/>
        <sz val="11"/>
        <rFont val="Arial"/>
        <family val="2"/>
      </rPr>
      <t>EPS4G-0383-16    14/10/16</t>
    </r>
    <r>
      <rPr>
        <sz val="11"/>
        <rFont val="Arial"/>
        <family val="2"/>
      </rPr>
      <t xml:space="preserve">
EPS4G-0362-16       27-09-16
EPS4G-0361-16       27-09-16
NO OBJETADOS PARCIALMENTE
D-1269-2018-1
10/05/18
ESPERA RESPUESTA ESPECIALISTA
Vol. II GEOMETRICO UF4,1
D-02-01-20190314-007592
EPS4G-0346-19  19/3/19
OBSERVACIONES UF4,2
D-02-01-20190424-008085
EPS4G-0509-19  06/05/19
OBSERVACIONES UF4,2
D-20190708-008964
EPS4G-0826-19  18/7/19
OBSERVACIONES 
ITS POSTES SOS
APROBADO UF 4,2
D-20190719-009146
EPS4G-0844-19  26/7/19
NO OBJECION  
ITS POSTES SOS
APROBADO UF 4,2
OBSERVACIONES DEL AREA URBANISMO
D-02-01-20191227-011066 - 30/12/19
EPS4G-0040-20 - 09/01/20
OBSERVACIONES UF4.1
D-02-01-20191206-010871 - 9/12/19
EPS4G-1400-19 - 17/12/19
EPS4G-1430-19 - 30/12/19
OBSERVACIONES UF 4,1
D-01-01-20200113-000066 - 14/01/20
EPS4G-0066-20 - 15/01/20
OBSERVACIONES UF4,1</t>
    </r>
  </si>
  <si>
    <t>D-02-01-2019-1213-010923 - 16/12/19
EPS4G-1400-19 - 17/12/19
EPS4G-0053-20 - 13/01/20
OBSERVACIONES UF4,1</t>
  </si>
  <si>
    <t>D-2151-2018-1  19/7/18
EPS4G-0674-18  10/8/18
OBSERVACIONES
D-3070-2018-1  19/9/18
EPS4G-886-18  17/10/18
OBSERVACIONES
D-840-2019-1  04/03/19
EPS4G-0360-19  26/3/019
OBSERVACIONES 
D-02-01-20190417-008058
EPS4G-0517-19  9/5/19
NO OBJECION CONDICIONADA 
EDIFICIO DE APOYO
A LAS OBSERVACIONES DE TRANSITO  DEL URBANISMO
D-02-01-20190618-008744
EPS4G-0733-19  26/06/19
OBSERVACIONES
AL PEAJE PROVISIONAL
D-20190621-008806
EPS4G-0823-19
17/7/19
EDIFICACIONES
(CCO DOS TUNELES - CAFETERIA)
OBSERVACIONES
D-02-01-20190723-009161
EPS4G-0845-19
26/7/19
OBSERVACIONES
AL PEAJE PROVISIONAL
D-02-01-20190812-009389
EPS4G-0845-19
2/9/19
OBSERVACIONES
AL PEAJE PROVISIONAL
D-02-01-20191209-010877 - 16/12/19
EPS4G-1431-19 - 30/12/19
EPS4G-0011-20 - 07/01/20
OBSERVACIONES MODIFICACION EDIFICIO DE APOYO UF3
D-02-01-20191205-010834 - 13/12/19
EPS4G-1425-19 - 27/12/19
EPS4G-0065-20 - 15/01/20
OBSERVACIONES 
CCO EDIFICIOS A-B-C-S</t>
  </si>
  <si>
    <t>ESPERA RESPUESTA DEL ESPECIALISTA  DE LA INTERVENTORÍA</t>
  </si>
  <si>
    <t>Respuesta a comunicación EPS4G-1179-19 referente al acceso la Puerta</t>
  </si>
  <si>
    <t>D-02-01-20191113-0010561</t>
  </si>
  <si>
    <t>Unidad Funcional 4,1</t>
  </si>
  <si>
    <t>Unidad Funcional 4,2</t>
  </si>
  <si>
    <r>
      <rPr>
        <b/>
        <sz val="11"/>
        <color theme="1"/>
        <rFont val="Arial"/>
        <family val="2"/>
      </rPr>
      <t>PUENTE PK2+920 UF1:</t>
    </r>
    <r>
      <rPr>
        <sz val="11"/>
        <color theme="1"/>
        <rFont val="Arial"/>
        <family val="2"/>
      </rPr>
      <t xml:space="preserve"> El concesionario inicia actividades el día 22 de octubre de 2018, con la construcción de caminos de acceso al sitio de la obra y la marcación topográfica de los caisson. En cuanto a la excavación y construcción de los Anillos de los caisson se lleva el siguiente avance:ESTRIBO 1: Caisson 1,  h=16,31m;   Caisson 2, h= 17.65m. PILA 1:  Caisson 3 h=14,8m; Caisson 4 h=16,59m. ESTRIBO 2: Caisson 5,  h=19m;   Caisson 6,  h=19,37m.  El avance en la excavación y fundida de anillos es del 92,6%. 
</t>
    </r>
    <r>
      <rPr>
        <u/>
        <sz val="11"/>
        <color theme="1"/>
        <rFont val="Arial"/>
        <family val="2"/>
      </rPr>
      <t xml:space="preserve">INFRAESTRUCTURA TERMINADA
</t>
    </r>
    <r>
      <rPr>
        <sz val="11"/>
        <color theme="1"/>
        <rFont val="Arial"/>
        <family val="2"/>
      </rPr>
      <t xml:space="preserve">ESTRIBO 1: Se funden los núcleos de los Caisson 1 y 2. Instalación acero de refuerzo de Viga Cabezal, topes sísmicos y pedestales y se funde. Instalación acero de refuerzo y encofrado cuerpo del Estribo y se funde con las aletas. Se funden mesetas de nivelación (Grouting).
PILA 1: Se instala acero de refuerzo del Caisson 3 y 4 y se funde el núcleo de los Caissons. Se instala acero de refuerzo de Columnas y se funden hasta nivel de Viga Cabezal. Se instala acero de refuerzo de la Viga Cabezal, topes sísmicos y pedestales y se funde. . Se funden mesetas de nivelación (Grouting).
ESTRIBO 2: Se funden los núcleos de los Caisson 5 y 6. Se instala acero de refuerzo de la Viga cabezal y se funde incluyendo los topes sísmicos, pedestales y aletas. Se construyen las losas de aproximación en los Estribos 1 y 2. . Se funden mesetas de nivelación (Grouting).
</t>
    </r>
    <r>
      <rPr>
        <u/>
        <sz val="11"/>
        <color theme="1"/>
        <rFont val="Arial"/>
        <family val="2"/>
      </rPr>
      <t>SUPRESTRUCTURA</t>
    </r>
    <r>
      <rPr>
        <sz val="11"/>
        <color theme="1"/>
        <rFont val="Arial"/>
        <family val="2"/>
      </rPr>
      <t xml:space="preserve">
Montaje de lanza vigas e instalación de apoyos de neopreno y Vigas en los  vanos 1 y 2. Construcción de diafragmas e instalación de pre-losas. Se instala acero de refuerzo de las losas y se funde los dos vanos. Instalación acero de refuerzo de New Jersey por ambos costados y se funden.</t>
    </r>
  </si>
  <si>
    <t>ÉPSILON 4G</t>
  </si>
  <si>
    <r>
      <rPr>
        <b/>
        <sz val="11"/>
        <color theme="1"/>
        <rFont val="Arial"/>
        <family val="2"/>
      </rPr>
      <t>PUENTE PK10+440 UF1:</t>
    </r>
    <r>
      <rPr>
        <sz val="11"/>
        <color theme="1"/>
        <rFont val="Arial"/>
        <family val="2"/>
      </rPr>
      <t xml:space="preserve"> El concesionario inicia actividades el día 02 de marzo de 2018, con la construcción de caminos de acceso al sitio de la obra y la marcación topográfica de los caisson. En cuanto a la excavación y construcción de los Anillos de los caisson se lleva el siguiente avance: PILA 1 Caisson 3 h=18,00m, PILA 1 Caisson 4 h=17,00m, PILA 1 Caisson 5 h=17,75m, PILA 1 Caisson 6 h= 17,60m  PILA 2 Caisson 7 h=22m, PILA 2 Caisson 8 h=22m, PILA 2 Caisson 9   h=22m, PILA 2 Caisson 10  h= 22m. PILA 3 Caisson 11 h=15,15m, Caisson 12 h=14,8m, Caisson 13 h=14,99m y Caisson 14 h=14,8m. PILA 4 Caisson 15 h=13,88m Caisson 16 h=16,2m Caisson 17 h=14,3m Caisson 18 h=16,2m.  PILA 5 Caisson 19 h=14,5m Caisson 20 h=14,5m Caisson 21 h=15,1m y caisson 22 h=12,8m. ESTRIBO 2 Caisson 23 h=13,6m Caisson 24 h=14m.  El avance en la excavación y fundida de anillos es del 117,9%. 
</t>
    </r>
    <r>
      <rPr>
        <u/>
        <sz val="11"/>
        <color theme="1"/>
        <rFont val="Arial"/>
        <family val="2"/>
      </rPr>
      <t xml:space="preserve">INFRAESTRUCTURA
</t>
    </r>
    <r>
      <rPr>
        <sz val="11"/>
        <color theme="1"/>
        <rFont val="Arial"/>
        <family val="2"/>
      </rPr>
      <t>PILA 1: Se funden los núcleos de los Caissons 3, 4, 5 y 6. Se instala acero de refuerzo del Dado y se funde. Instalación acero de refuerzo y encofrado de la Columna en H y se funde. Instalación acero de refuerzo y encofrado para Viga cabezal y se funde, con topes sísmicos y pedestales.
PILA 2: Se funden los núcleos de los Caissons 7, 8, 9 y 10, el Dado, la Columna en H, la Viga Cabezal, topes sísmicos y pedestales. 
PILA 3: Se funden los núcleos de los Caissons 11, 12, 13 y 14. Instalación acero de refuerzo del Dado y columna en H. Se funde Dado. Se instala acero de refuerzo último tramo de columna en H y se funde. Se instala plataforma y acero de refuerzo de la Viga Cabezal y se funde. Se instala acero de refuerzo de topes sísmicos y pedestales y se funden.
PILA 4: Se funden los núcleos de los Caissons 15, 16, 17 y 18. Adecuación de área para construcción de Dado. Se instala acero de refuerzo del Dado y se funde. Instalación acero de refuerzo último tramo de columna en H y se funde.  Instalación andamios de carga,  plataforma y acero de refuerzo para Viga Cabezal y se funde con topes sísmicos y pedestales.
PILA 5: Se funden los núcleos de los Caissons 19, 20, 21 y 22.  Adecuación de área para construcción de Dado. Se instala acero de refuerzo y se funde el Dado y último tramo de Columna en H.  Instalación andamios de carga, plataforma y acero de refuerzo para Viga Cabezal, topes sísmicos y pedestales y se funde.
ESTRIBO 2. Se funden los núcleos de caissons 23 y 24. Frente Inactivo.</t>
    </r>
  </si>
  <si>
    <r>
      <rPr>
        <b/>
        <sz val="11"/>
        <color theme="1"/>
        <rFont val="Arial"/>
        <family val="2"/>
      </rPr>
      <t xml:space="preserve">PUENTE PK1+440 UF1: </t>
    </r>
    <r>
      <rPr>
        <sz val="11"/>
        <color theme="1"/>
        <rFont val="Arial"/>
        <family val="2"/>
      </rPr>
      <t xml:space="preserve"> El concesionario inicia actividades el día 26 de noviembre de 2018, con la construcción de caminos de acceso al sitio de la obra y la marcación topográfica de los caisson. En cuanto a la excavación y construcción de los Anillos de los caisoon se lleva el siguiente avance: ESTRIBO 1 caisson 1 h=12m, ESTRIBO 1 Caisson 2 h=9m,PILA 1. Caisson 3 h= 20,15m, caisson 4 h= 20m,PILA 2. caisson 5 h= 15m, caisson 6 h= 14,83m., ESTRIBO 2. Caisson 7 h=22,65m ; Caisson 8 h=20m; Caisson 9 h=22,6m . 
El avance en la excavación y construcción de anillos es del 109,0%. 
</t>
    </r>
    <r>
      <rPr>
        <u/>
        <sz val="11"/>
        <color theme="1"/>
        <rFont val="Arial"/>
        <family val="2"/>
      </rPr>
      <t xml:space="preserve">INFRAESTRUCTURA TERMINADA
</t>
    </r>
    <r>
      <rPr>
        <sz val="11"/>
        <color theme="1"/>
        <rFont val="Arial"/>
        <family val="2"/>
      </rPr>
      <t>ESTRIBO 1 : Instalación acero de refuerzo y fundida de Caisson 1 y 2. Instalación acero de refuerzo de Viga Cabezal, pedestales y cuerpo Estribo. Se funde la Viga Cabezal, cuerpo del estribo, topes sísmicos, pedestales y aletas. Se funde los a de aproximación Estribo 1.</t>
    </r>
    <r>
      <rPr>
        <u/>
        <sz val="11"/>
        <color theme="1"/>
        <rFont val="Arial"/>
        <family val="2"/>
      </rPr>
      <t xml:space="preserve">
</t>
    </r>
    <r>
      <rPr>
        <sz val="11"/>
        <color theme="1"/>
        <rFont val="Arial"/>
        <family val="2"/>
      </rPr>
      <t xml:space="preserve">PILA 1: Se funden los núcleos de los Caisson 3 y 4, se funden columnas hasta el nivel de la Viga Cabezal. Instalación acero de refuerzo de la Viga Cabezal y se funde.
PILA 2:  Se funden los núcleos de los Caisson 5 y 6 y se instala acero de refuerzo de las columnas y se funden, se instala acero de refuerzo la Viga Cabeszal, topes sísmicos y pedestales.. Se funde Viga cabezal.
ESTRIBO 2: Se funden los núcleos de los Caisson 7, 8 y 9. Se instala solado y acero de refuerzo de la Viga Cabezal, topes sísmicos y pedestales y se funde.
</t>
    </r>
    <r>
      <rPr>
        <u/>
        <sz val="11"/>
        <color theme="1"/>
        <rFont val="Arial"/>
        <family val="2"/>
      </rPr>
      <t xml:space="preserve">SUPERESTRUCTURA
</t>
    </r>
    <r>
      <rPr>
        <sz val="11"/>
        <color theme="1"/>
        <rFont val="Arial"/>
        <family val="2"/>
      </rPr>
      <t>Montaje de lanza Vigas e instalación de mortero de nivelación sobre pedestales. Instalación de Vigas sobre apoyos de neopreno , prelosas, construcción de diafragmas y acero de refuerzo de las losas en vanos 1, 2 y 3 y se funden. Instalación de plataforma y acero de refuerzo de voladizos vanos  1, 2 y 3 y se funden por ambos costados.</t>
    </r>
  </si>
  <si>
    <r>
      <t xml:space="preserve">ÁREA AMBIENTAL:
CONCLUSIONES:
</t>
    </r>
    <r>
      <rPr>
        <sz val="11"/>
        <color theme="1"/>
        <rFont val="Arial"/>
        <family val="2"/>
      </rPr>
      <t xml:space="preserve">-Continúa pendiente aprobación de los planes de Rehabilitación  ecológica asociados a los los permisos de levantamiento de veda nacional, radicados por el Concesionario para las Resoluciones 0908 de 2017, 2468 de 2017, 2241 de 2018, 2240 de 2018 y  692 de 2017. 
- Dadas las discrepancias presentadas entre el Concesionario y la Interventoría, esta última solicitó a la ANI, con carácter urgente, lineamiento por parte de la Agencia, dados los avances que ha comentado el Concesionario en lo relacionado a compra de predios y la afectación de la subcuenta de compensaciones ambientales, que a modo de ver de la Interventoría corresponden a la inversión del 1% y por consiguiente NO deberían cargarse a esta cuenta (subcuenta de compensaciones ambientales.
- Se encuentra pendiente pronunciamiento del trámite de permiso de ocupación de cauce asociado a las obras de urgencia por la Ola Invernal del 2019 que afectaron la estabilidad de la vía en sitios puntuales en la UF4.2.
-En relación con los análisis de costos asociados a los Planes de Compensación de los permisos de LVN, LVR y AF del PAGA de Rehabilitación de la UF4.2, de acuerdo a los compromisos adquiridos en la mesa de trabajo llevada a cabo el 18-06-19, el Concesionario informó que “en aplicación del Contrato de Concesión, según el cual no se establece en ninguna de sus disposiciones que se deban conciliar los APU entre la Concesionaria y la Interventoría del proyecto, se acogerá a los procedimientos de afectación de la subcuenta de compensaciones ambientales que se están llevando a cabo en otras Concesionarias del país tales como Montes de María, Pacifico 1y2, todas estas Concesiones 4G de Segunda Ola, por tanto, remitirá a la interventoría, para su conocimiento la información necesaria, al momento en el que se produzca la afectación de la subcuenta de compensaciones ambientales.
-Concesionario desde el mes de septiembre de 2019 viene realizando afectación de la subcuenta de compensaciones ambientales para pagos de obligaciones Ambientales exigidas en los actos administrativos, dichas afectaciones no han contado con el visto bueno de la Interventoría.
</t>
    </r>
    <r>
      <rPr>
        <b/>
        <sz val="11"/>
        <color theme="1"/>
        <rFont val="Arial"/>
        <family val="2"/>
      </rPr>
      <t xml:space="preserve">
RECOMENDACIONES,
</t>
    </r>
    <r>
      <rPr>
        <sz val="11"/>
        <color theme="1"/>
        <rFont val="Arial"/>
        <family val="2"/>
      </rPr>
      <t>• A la ANI emitir concepto que defina si la ejecución del Plan de 1% hace parte de las actividades con cargo a la subcuenta ambiental.
• A la ANI apoyar la gestión ante MADS y Corantioquia para agilizar el trámite de evaluación de los Planes de Compensación radicados por DEVIMAR ante las autoridades para evaluación y aprobación.</t>
    </r>
    <r>
      <rPr>
        <b/>
        <sz val="11"/>
        <color theme="1"/>
        <rFont val="Arial"/>
        <family val="2"/>
      </rPr>
      <t xml:space="preserve">
</t>
    </r>
  </si>
  <si>
    <t>Programa 2. Capacitación personal vinculado al proyecto</t>
  </si>
  <si>
    <t xml:space="preserve">Se construyo un muro en HA, de L= 31 m. </t>
  </si>
  <si>
    <t>TRABAJOS (SEGURIDAD VIAL)</t>
  </si>
  <si>
    <t>Actividades de Operación ejecutadas en la Fase de Construcción
Semana 231</t>
  </si>
  <si>
    <r>
      <rPr>
        <sz val="11"/>
        <rFont val="Arial"/>
        <family val="2"/>
      </rPr>
      <t>Ruta Medellín - Santa Fé de Antioquia.
Unidad Funcional No 3.
- El Peaje de Aburra   PR45+300. Se encuentra en Operación Normal.
- Se realiza seguimiento a la zona inestable del PR45+000 y se observa que no presenta movimientos.
- El túnel de Occidente se realizan actividades de obra al interior del Túnel. PR43+700, PR42+200.
- Pare y Siga Túnel de Occidente PR44+000 - Actividades de Entronque.</t>
    </r>
    <r>
      <rPr>
        <sz val="11"/>
        <color rgb="FFFF0000"/>
        <rFont val="Arial"/>
        <family val="2"/>
      </rPr>
      <t xml:space="preserve">
</t>
    </r>
    <r>
      <rPr>
        <sz val="11"/>
        <rFont val="Arial"/>
        <family val="2"/>
      </rPr>
      <t>- Actividades Policía de Carreteras PR47+000.</t>
    </r>
  </si>
  <si>
    <r>
      <rPr>
        <sz val="11"/>
        <rFont val="Arial"/>
        <family val="2"/>
      </rPr>
      <t>Ruta Medellín - Santa Fé de Antioquia
Unidad Funcional No 1.
- Desvío entre el PR35+300 al PR37+600 sector de la Aldea, se encuentra transitable.
- Limpieza de Calzada y de Cunetas PR19+800,</t>
    </r>
    <r>
      <rPr>
        <sz val="11"/>
        <color rgb="FFFF0000"/>
        <rFont val="Arial"/>
        <family val="2"/>
      </rPr>
      <t xml:space="preserve">
</t>
    </r>
    <r>
      <rPr>
        <sz val="11"/>
        <rFont val="Arial"/>
        <family val="2"/>
      </rPr>
      <t>- Zona Inestable PR34+900 sin movimiento.
- Instalación de Hitos PR29+200, PR36+500, PR39+600.
- Demarcación de Pavimentos PR32+200.</t>
    </r>
  </si>
  <si>
    <r>
      <rPr>
        <sz val="11"/>
        <rFont val="Arial"/>
        <family val="2"/>
      </rPr>
      <t>Ruta Medellín - Santa Fé de Antioquia
Unidad Funcional No 2.1.
- La vía se encuentra en funcionamiento normal.
-  Desvío en el PR16+380 al PR16+660  Normal Funcionamiento.
-  Desvío en el PR15+030 al PR15+740. Normal Funcionamiento.
-  Desvío en el PR13+090 al PR12+000 .Normal Funcionamiento.</t>
    </r>
    <r>
      <rPr>
        <sz val="11"/>
        <color rgb="FFFF0000"/>
        <rFont val="Arial"/>
        <family val="2"/>
      </rPr>
      <t xml:space="preserve">
</t>
    </r>
    <r>
      <rPr>
        <sz val="11"/>
        <rFont val="Arial"/>
        <family val="2"/>
      </rPr>
      <t>- Reparación del Puente Paso Real. PR06+300</t>
    </r>
    <r>
      <rPr>
        <sz val="11"/>
        <color rgb="FFFF0000"/>
        <rFont val="Arial"/>
        <family val="2"/>
      </rPr>
      <t xml:space="preserve">.
</t>
    </r>
    <r>
      <rPr>
        <sz val="11"/>
        <rFont val="Arial"/>
        <family val="2"/>
      </rPr>
      <t>- Instalación de Bordillos PR06+100.</t>
    </r>
  </si>
  <si>
    <t>Ruta Santa fé de Antioquia - Cañas gordas
Unidad Funcional No  2.2.
- Desvío de vía  en el PR60+300 para la ejecución de obras del Túnel del Toyo estado transitable. 
- Zona Inestable del PR97+500 no se presenta caída de material.
- La Vía se Encuentra Transitable..
- Limpieza de Cunetas y Calzada PR77+500, PR92+500, PR71+800, PR71+800, PR98+000
- Actividades Policía de Carreteras PR113+500.
- Zona de Derrumbe PR97+500 estable.
- Rocería del Derecho de Vía PR74+700, PR91+800, PR99+000.
- Construcción de Disipador y Gaviones PR73+050.
- Demarcación de Zonas Escolares PR84+500.
- Construcción de Reductores de Velocidad PR107+400.</t>
  </si>
  <si>
    <r>
      <rPr>
        <sz val="11"/>
        <rFont val="Arial"/>
        <family val="2"/>
      </rPr>
      <t>Ruta Santa Fé de Antioquia - Bolombolo
Unidad Funcional No 4.2.
- La Vía se Encuentra en Operación Normal.
- Limpieza de Cunetas y Calzada PR01+200, PR28+400, PR37+500, PR59+300.</t>
    </r>
    <r>
      <rPr>
        <sz val="11"/>
        <color rgb="FFFF0000"/>
        <rFont val="Arial"/>
        <family val="2"/>
      </rPr>
      <t xml:space="preserve">
</t>
    </r>
    <r>
      <rPr>
        <sz val="11"/>
        <rFont val="Arial"/>
        <family val="2"/>
      </rPr>
      <t>- Ambulancia Disponible Anza PR45+000</t>
    </r>
    <r>
      <rPr>
        <sz val="11"/>
        <color rgb="FFFF0000"/>
        <rFont val="Arial"/>
        <family val="2"/>
      </rPr>
      <t xml:space="preserve">.
</t>
    </r>
    <r>
      <rPr>
        <sz val="11"/>
        <rFont val="Arial"/>
        <family val="2"/>
      </rPr>
      <t>- Construcción de Bandas Alertadoras. PR45+000.</t>
    </r>
    <r>
      <rPr>
        <sz val="11"/>
        <color rgb="FFFF0000"/>
        <rFont val="Arial"/>
        <family val="2"/>
      </rPr>
      <t xml:space="preserve">
</t>
    </r>
    <r>
      <rPr>
        <sz val="11"/>
        <rFont val="Arial"/>
        <family val="2"/>
      </rPr>
      <t>- Instalación de Señales Verticales PR00+500.
- Reconstrucción de Cabezote PR13+600.
- Limpieza de Cárcamos PR55+000.</t>
    </r>
    <r>
      <rPr>
        <sz val="11"/>
        <color rgb="FFFF0000"/>
        <rFont val="Arial"/>
        <family val="2"/>
      </rPr>
      <t xml:space="preserve">
</t>
    </r>
    <r>
      <rPr>
        <sz val="11"/>
        <rFont val="Arial"/>
        <family val="2"/>
      </rPr>
      <t>- Se Inician Actividades de Medición de Índices de Estado (IRI, Deflectometria, Ahuellamiento, Fricción) - Reflectometria Horizontal y Vertical</t>
    </r>
    <r>
      <rPr>
        <sz val="11"/>
        <color rgb="FFFF0000"/>
        <rFont val="Arial"/>
        <family val="2"/>
      </rPr>
      <t>.</t>
    </r>
  </si>
  <si>
    <t>Ruta Santa Fé de Antioquia - Bolombolo
Unidad Funcional No 4.1.
- La Vía se Encuentra en Operación Normal.
- Construcción de Bordillos PR44+300.</t>
  </si>
  <si>
    <t>Durante la presente semana se reciben los reportes de las operadoras con respecto a los incidentes y accidentes ocurridos en las unidades funcionales del proyecto, con doce (9) accidentes, sin fallecidos.
- Se realiza seguimiento a los vehículos de operación túnel de occidente, en las vías concesionadas   y las bases de operación del túnel de occidente, se prestan los servicios de manera normal.
- Se realiza la revisión de los niveles de Monóxido de Carbono (CO) , así como los niveles de visibilidad del túnel de occidente y se encuentra dentro de los niveles permitidos.
- Se realiza inspección de teléfonos S.O.S. del Túnel de Occidente y los nichos de auxilio.
- Se hace presencia en la reunión del PMU Nacional Martes 7 de Marzo de 2020.</t>
  </si>
  <si>
    <t>UF1 - PR 39+700. CONTROL VEHICULAR.</t>
  </si>
  <si>
    <t>UF3 - PR 45+200. PEAJE EN OPERACION.</t>
  </si>
  <si>
    <r>
      <t xml:space="preserve">PUENTE PK7+750 UF1: </t>
    </r>
    <r>
      <rPr>
        <sz val="11"/>
        <color theme="1"/>
        <rFont val="Arial"/>
        <family val="2"/>
      </rPr>
      <t xml:space="preserve">El concesionario inicia con la construcción de caminos de acceso al sitio de las obras y replanteo topográfico de ubicación de caisson a partir del 1 de JUNIO de 2019.
</t>
    </r>
    <r>
      <rPr>
        <u/>
        <sz val="11"/>
        <color theme="1"/>
        <rFont val="Arial"/>
        <family val="2"/>
      </rPr>
      <t xml:space="preserve">CONTROL DE EXCAVACIÓN
</t>
    </r>
    <r>
      <rPr>
        <sz val="11"/>
        <color theme="1"/>
        <rFont val="Arial"/>
        <family val="2"/>
      </rPr>
      <t>ESTRIBO 1: Caisson 1 h=13,25m  Caisoon 2 h=14m
PILA1: Caisson3 h=12m  Caisson 4 h=9m</t>
    </r>
    <r>
      <rPr>
        <u/>
        <sz val="11"/>
        <color theme="1"/>
        <rFont val="Arial"/>
        <family val="2"/>
      </rPr>
      <t xml:space="preserve">
</t>
    </r>
    <r>
      <rPr>
        <sz val="11"/>
        <color theme="1"/>
        <rFont val="Arial"/>
        <family val="2"/>
      </rPr>
      <t xml:space="preserve">PILA 2:  Caisson 5. h=14m Caisson 6. h=14m
PILA 3: Caisson 7 h= 15m  Caisson 8 h=14m
PILA 4: Caisson 9 h= 15m  Caisson 10 h=15m
ESTRIBO  2:  Caisson 11 h=18,6m caisson 12 h=18m. 
</t>
    </r>
    <r>
      <rPr>
        <u/>
        <sz val="11"/>
        <color theme="1"/>
        <rFont val="Arial"/>
        <family val="2"/>
      </rPr>
      <t xml:space="preserve">INFRAESTRUCTURA
</t>
    </r>
    <r>
      <rPr>
        <sz val="11"/>
        <color theme="1"/>
        <rFont val="Arial"/>
        <family val="2"/>
      </rPr>
      <t xml:space="preserve">ESTRIBO 1: Se funde núcleo del Caisson 1 y 2. Instalación acero de refuerzo para Viga Cabezal. Se retira el acero por error en niveles de subrasante. Se realiza demolición de la parte superior de los Caisson para ajustarlos a la rasante de diseño. Se instala acero de refuerzo y encofrado y se funde Viga Cabezal. Instalación acero de refuerzo cuerpo del Estribo, topes sísmicos y pedestales. Se funde aleta derecha. Se funde losa de aproximación.
PILA 1: Se funden Caissons 3 y 4. Se demuele un tramo para ajustarlos a la rasante de diseño. Se funde Viga Cabezal con topes sísmicos y pedestales.
PILA 2: Se funde Caisson 5 y 6. Se demuele un tramo para ajustarlos a la rasante de diseño. Instalación acero de refuerzo Viga Cabezal, topes sísmicos y pedestales y se funde.
PILA 3. Se funden Caisson 7 y 8. Elevación de Columnas a nivel de Viga Cabezal. Se instala acero de refuerzo y encofrado Viga Cabezal, topes sísmicos y pedestales y se funde.
PILA 4. Instalación acero de refuerzo de núcleos de Caisson 9 y 10 y se funden. Se realzan columnas a nivel de Viga cabezal. Instalación andamion de carga. Instalación de acero de refuerzo y encofrado de Viga Cabeza,  pedestales y topes sísmicos y se funde.
ESTRIBO 2: Se funden núcleos de los Caissons 11 y 12. Se demuele un tramo para ajustarlos a la rasante de diseño. Se instala solado para Viga Cabezal. Se instala acero de refuerzo de Viga Cabezal y se funde, con topes sísmicos y pedestales. Se instala acero de refuerzo del cuerpo del Estribo y se funde con las aletas integradas. Se funde losa de aproximación.
El avance en excavación y construcción de anillos es del 77,4%                                                                                                                                                                                   
</t>
    </r>
    <r>
      <rPr>
        <u/>
        <sz val="11"/>
        <color theme="1"/>
        <rFont val="Arial"/>
        <family val="2"/>
      </rPr>
      <t>SUPERESTRUCTURA</t>
    </r>
    <r>
      <rPr>
        <sz val="11"/>
        <color theme="1"/>
        <rFont val="Arial"/>
        <family val="2"/>
      </rPr>
      <t xml:space="preserve">
                         Instalación de Vigas vanos 1 , 2, 3, 4  y  5, con neoprenos en los apoyos, instalación de prelosas tipo A y B y construcción de diafragmas. Instalación acero de refuerzo de las losas y se funden. Instalación de plataforma, acero de refuerzo del voladizos por ambos costados y se funden. Instalación acero de refuerzo y encofrado de New Jersey por ambos costados y se funden. Se realizan acabados de New Jersey.</t>
    </r>
  </si>
  <si>
    <r>
      <rPr>
        <b/>
        <sz val="11"/>
        <color theme="1"/>
        <rFont val="Arial"/>
        <family val="2"/>
      </rPr>
      <t>PUENTE PK17+205 UF1:</t>
    </r>
    <r>
      <rPr>
        <sz val="11"/>
        <color theme="1"/>
        <rFont val="Arial"/>
        <family val="2"/>
      </rPr>
      <t xml:space="preserve"> El concesionario inicia con la construcción de caminos de acceso al sitio de las obras y replanteo topográfico de ubicación de caisson a partir del 25 de junio de 2019.
</t>
    </r>
    <r>
      <rPr>
        <u/>
        <sz val="11"/>
        <color theme="1"/>
        <rFont val="Arial"/>
        <family val="2"/>
      </rPr>
      <t xml:space="preserve">CONTROL DE EXCAVACIÓN
</t>
    </r>
    <r>
      <rPr>
        <sz val="11"/>
        <color theme="1"/>
        <rFont val="Arial"/>
        <family val="2"/>
      </rPr>
      <t>ESTRIBO 1: Caisson 1 h=10,5m,  Caisson 2 h=14,2m</t>
    </r>
    <r>
      <rPr>
        <u/>
        <sz val="11"/>
        <color theme="1"/>
        <rFont val="Arial"/>
        <family val="2"/>
      </rPr>
      <t xml:space="preserve">
</t>
    </r>
    <r>
      <rPr>
        <sz val="11"/>
        <color theme="1"/>
        <rFont val="Arial"/>
        <family val="2"/>
      </rPr>
      <t xml:space="preserve">PILA 1: Excavación del Caissons 3, 4 y 5 con la Pilotiadora: Caisson 3 h=11,83, Caisson 4 h=13,50; Caisson 6 h=12,8m
PILA 2:  Excavación del caissons con la Pilotiadora: Caisson 7 h=20,5m, Caisson 9 h=20,00. Caisson 8 h= 17,85m, Caisson 10 h=20m
PILA 3: Excavación de Caissons 12 y 13 con la Pilotiadora h=10,20m, Caisson 11 h=15,3m, Caisson 14 H=15m
PILA 4:  caisson 15 h=11,3m,  caisson 16 h=10,35m,  caisson 17 h=11,37m,  caisson 18 h=13m
PILA 5. caisson 19 h=12m; caisson 20 h=9m; caisson 21 h=9,72m;  caisson 22 h=11,13m
ESTRIBO 2: caisson 23 h=26,5m;  caisson 24 h=30m
</t>
    </r>
    <r>
      <rPr>
        <u/>
        <sz val="11"/>
        <color theme="1"/>
        <rFont val="Arial"/>
        <family val="2"/>
      </rPr>
      <t xml:space="preserve">INFRAESTRUCTURA
</t>
    </r>
    <r>
      <rPr>
        <sz val="11"/>
        <color theme="1"/>
        <rFont val="Arial"/>
        <family val="2"/>
      </rPr>
      <t>ESTRIBO 1: Se funde núcleo del caisson 1 y 2. Elevación de Columnas a nivel de Viga cabezal. Instalación acero de refuerzo y encofrado Viga Cabezal y se funde con topes sísmicos y pedestales. Instalación acero de refuerzo y encofrado cuerpo del Estribo y se funde. Instalación acero de refuerzo y encofrado aletas integradas y se funden.</t>
    </r>
    <r>
      <rPr>
        <u/>
        <sz val="11"/>
        <color theme="1"/>
        <rFont val="Arial"/>
        <family val="2"/>
      </rPr>
      <t xml:space="preserve">
</t>
    </r>
    <r>
      <rPr>
        <sz val="11"/>
        <color theme="1"/>
        <rFont val="Arial"/>
        <family val="2"/>
      </rPr>
      <t>PILA 1: Se funde núcleo del caisson 3, 4,  5 y 6. Realce de Caisson a nivel de Dado. Adecuaciones para construcción de Dado. Instalación acero de refuerzo del Dado y se funde. Instalación acero de refuerzo y encofrado tercer tramo de columna H. Instalación andamios de carga y paltaforma para Viga Cabezal. Se instala acero de refuerzo y encofrado Viga Cabezal y se funde con los topes sísmicos y los pedestales.
PILA 2: Se funde núcleo de Caisson 7, 8, 9 y 10. Se instala concreto de solado para Dado. Instalación acero de refuerzo y encofrado Dado y columna en H. y se funden. 
PILA 3: Se funde núcleos de Caissons 11, 12, 13 y 14. Se instala concreto de solado,  se instala acero de refuerzo para el Dado y se funde e instalación acero de refuerzo último tramo de columna en H. Instalación andamios de carga para Viga Cabezal.
PILA 4: Se funden los núcleos de los Caissons 15, 16, 17 y 18. Elevación de Caissons a nivel de Dado. Adecuación área para Dado. Instalación acero de refuerzo Dado y se funde e instalación acero de refuerzo y encofrado  Columna en H y se funde. Instalación andamios de carga y pataforma para Viga Cabezal. Se instala acero de refuerzo y encofrado Viga Cabezal y se funde con topes sísmicos y pedestales.
PILA 5: Se funde núcleos de Caissons 19, 20, 21 y 22. Instalación de plataforma para Dado. Instalación acero de refuerzo para Dado y  Columna en H y se funden. Instalación acero de refuerzo y encofrado Viga cabezal topes sísmicos y pedestales y se funde.
ESTRIBO 2: Se funde núcleo de Caisson 23 y 24. Instalación de solado para construir Viga Cabezal. Se instala acero de refuerzo para Viga Cabezal y cuerpo Estribo, topes sísmicos, pedestales y se funden. Instalación acero de refuerzo y encofrado para aletas y se funden.
El avance en excavación y construcción de anillos es del 110,2%</t>
    </r>
    <r>
      <rPr>
        <u/>
        <sz val="9"/>
        <color theme="1"/>
        <rFont val="Calibri"/>
        <family val="2"/>
        <scheme val="minor"/>
      </rPr>
      <t/>
    </r>
  </si>
  <si>
    <t>Traslado de redes Húmedas UF1 y UF3</t>
  </si>
  <si>
    <t>Traslado de redes secas,  UF2.1. Actuaciónes 49.</t>
  </si>
  <si>
    <t>Se realiza  traslado de cuatro (4) medidores de energía, luminaria , retiro de postes de madera de 8 mts y poste en concreto de 12mts, traslado de trenza, Sector La Laguna PK 30+285</t>
  </si>
  <si>
    <t>Actividad de excavación e instalación de redes de acueducto en tuberia PVC 10" y dos (2) redes polietileno de 90mm, sector Villa del Marquéz.</t>
  </si>
  <si>
    <t>Consultas Previas</t>
  </si>
  <si>
    <r>
      <t>PUENTE PK0+160:</t>
    </r>
    <r>
      <rPr>
        <sz val="11"/>
        <rFont val="Arial"/>
        <family val="2"/>
      </rPr>
      <t xml:space="preserve"> En este Puente se iniciaron actividades el 22 de enero de 2018, con la construcción de caminos de acceso al sitio de las obras y el replanteo topográfico de ubicación de los caissons con coordenadas y cotas. ESTRIBO 1  Caisson 1 h=14,5m  Caisson 2 h=14,0m;  PILA 1  Caisson 3  h= 12,30; Caisson 4  h= 12,50m; Caisson 5  h= 11,82m;  Caisson 6  h= 11,60m; PILA 2  Caisson 7  h= 10,55m, Caisson 8  h= 9,90m, Caisson 9  h= 11,80m, Caisson 10  h= 9,90m; PILA 3  Caisson 11  h= 12,60m, Caisson 12  h= 11,70m, Caisson 13  h= 14,00m, Caisson 14  h= 13,90m. PILA 4: Caisson 15 h=15,3m, Caisson 16 h=16,1m, Caisson 17 h=16,4m, Caisson 18 h=16,03m. ESTRIBO 2 Caisson 19 h=18,6m Caisson 20 h=15,3m. </t>
    </r>
    <r>
      <rPr>
        <u/>
        <sz val="11"/>
        <rFont val="Arial"/>
        <family val="2"/>
      </rPr>
      <t xml:space="preserve">INFRAESTRUCTURA TERMINADA: </t>
    </r>
    <r>
      <rPr>
        <sz val="11"/>
        <rFont val="Arial"/>
        <family val="2"/>
      </rPr>
      <t xml:space="preserve">
Construcción de Caissons, Dados, Columnas en H y Vigas Cabezales en PILA1, PILA 2 y PILA 3. ESTRIBO 2, fundida de Caissons y solado, instalación acero de refuerzo para viga cabezal, pedestales y topes sísmicos, cuerpo del estribo, aletas integradas y se funde.  El avance en la excavación y construcción de anillos es del 98,6%. . PILA 4, se  instala  acero de refuerzo de los núcleos de los Caissons 15, 16,  17 y 18 y se funden. Se realiza el realce de los Caisson hasta el nivel del dado. Se adecua área para fundir el Dado, se instala plataforma, se  instala acero de refuerzo del Dado, se funde y se instala acero de refuerzo y encofrado  de columna en H y se funde. Se instalan andamios de carga y plataforma acero de refuerzo y se Viga Cabezal y se funde con topes sísmicos y pedestales. ESTRIBO 1: Se funde núcleo de los Caisson 1 y 2. Se instala acero de refuerzo para Viga Cabezal y se funde. Se instala acero de refuerzo de topes sísmicos, pedestales, cuerpo del Estribo, aletas integradas y se funde.
</t>
    </r>
    <r>
      <rPr>
        <u/>
        <sz val="11"/>
        <rFont val="Arial"/>
        <family val="2"/>
      </rPr>
      <t xml:space="preserve">SUPRESTRUCTURA
</t>
    </r>
    <r>
      <rPr>
        <sz val="11"/>
        <rFont val="Arial"/>
        <family val="2"/>
      </rPr>
      <t>Montaje de nuevo lanza Vigas e instalación de mortero de nivelación sobre pedestales. Instalación de Vigas vanos  2, 3, 4 y 5 sobre apoyos de neopreno, construcción de diafragmas, instalación de prelosas y acero de refuerzo de la losa y diafragmas y se funden. En vano 1, instalación de Vigas sobre apoyos de neopreno, construcción de diafragma e instalación de prelosas.</t>
    </r>
  </si>
  <si>
    <r>
      <t xml:space="preserve">PUENTE PK0+930 UF1: </t>
    </r>
    <r>
      <rPr>
        <sz val="11"/>
        <color theme="1"/>
        <rFont val="Arial"/>
        <family val="2"/>
      </rPr>
      <t xml:space="preserve">El concesionario inicia actividades el día 18 de enero de 2019 con la construcción de caminos de acceso al sitio de las obras, la demarcación topográfica de ubicación de caissons con coordenadas y cotas y con la excavación y construcción de anillos de los caisson.
CONTROL DE EXCAVACIÓN
ESTRIBO 1.Caisson 1 h=20,87m, caisson 2 h= 19,37m
PILA 1. Caisson 3 h=18,4m, caisson 4 h=18,5m
PILA 2. caisson 5 h= 20,4m, caisson 6 h= 18,3m.
ESTRIBO 2.Caisson 7 h=21,01m, caisson 8 h= 19,54m
El avance en excavación y construcción de anillos es del 103,6%.
</t>
    </r>
    <r>
      <rPr>
        <u/>
        <sz val="11"/>
        <color theme="1"/>
        <rFont val="Arial"/>
        <family val="2"/>
      </rPr>
      <t xml:space="preserve">INFRAESTRUCTURA  TERMINADA
</t>
    </r>
    <r>
      <rPr>
        <sz val="11"/>
        <color theme="1"/>
        <rFont val="Arial"/>
        <family val="2"/>
      </rPr>
      <t xml:space="preserve">ESTRIBO 1: Se funde núcleos del Caissons 1  y 2. Instalación acero de refuerzo de la Viga Cabezal, pedestales y topes sísmicos, cuerpo del Estribo y se funde. Se funde losa de aproximación Estribo 1.
PILA 1: Se funde núcleo Caisson 3 y 4. Se instala acero de refuerzo de las Columnas y se funden hasta el nivel de Viga Cabezal. Se instala acero de refuerzo de la Viga Cabezal, topes sísmicos y pedestales y se funde.
PILA 2: Se funde núcleo  Caisson 5 y 6. Se nstala acero de refuerzo de Columnas y se funden hasta el nivel de la Viga cabezal.  Se instala acero de refuerzo de la Viga Cabezal,  topes sísmicos , pedestales y se funde.
ESTRIBO 2. Se funde el núcleo de los Caissons 7 y 8.  Se instala acero de refuerzo Viga Cavezal, cuerpo del Estribo  y se funde con los topes sísmicos, los pedestales y aleta izquierda. Se funde losa de aproximación Estribo 2. 
Frente Inactivo.
</t>
    </r>
    <r>
      <rPr>
        <u/>
        <sz val="11"/>
        <color theme="1"/>
        <rFont val="Arial"/>
        <family val="2"/>
      </rPr>
      <t xml:space="preserve">SUPERESTRUCTURA.
</t>
    </r>
    <r>
      <rPr>
        <sz val="11"/>
        <color theme="1"/>
        <rFont val="Arial"/>
        <family val="2"/>
      </rPr>
      <t>Instalación de mortero de nivelacióin sobre pedestales. Instalación de lanza vigas y vigas sobre apoyos de neopreno en el vano 1 , 2 y 3 y construcción de diafragmas. En en los vanos 2 y 3, se instalan prelosas, acero de refuerzo de la losa y se funden.</t>
    </r>
  </si>
  <si>
    <r>
      <rPr>
        <b/>
        <sz val="11"/>
        <color theme="1"/>
        <rFont val="Arial"/>
        <family val="2"/>
      </rPr>
      <t xml:space="preserve">PUENTE PK1+940 UF1: </t>
    </r>
    <r>
      <rPr>
        <sz val="11"/>
        <color theme="1"/>
        <rFont val="Arial"/>
        <family val="2"/>
      </rPr>
      <t xml:space="preserve"> El concesionario inicia actividades el día 07 de junio de 2018, con la construcción de caminos de acceso al sitio de la obra y la marcación topográfica de los caisson. En cuanto a la excavación y construcción de los Anillos de los caisoon se lleva el siguiente avance: ESTRIBO 1 caisson 1 h=25,91m, ESTRIBO 1 Caisson 2 h=24,04m, PILA 1 Caisson 3 h=18,82m, PILA 1 Caisson 4 h=19,2m, PILA 1 Caisson 5 h=18,5m. Pila 1 Caisson 6 h= 18,6m, ESTRIBO 2: Caisson 7 h=10m, Caisson 8 h=10m.  El avance en la excavación y construcción de anillos es del 81,5%.  
</t>
    </r>
    <r>
      <rPr>
        <u/>
        <sz val="11"/>
        <color theme="1"/>
        <rFont val="Arial"/>
        <family val="2"/>
      </rPr>
      <t xml:space="preserve">INTRAESTRUCTURA 
</t>
    </r>
    <r>
      <rPr>
        <sz val="11"/>
        <color theme="1"/>
        <rFont val="Arial"/>
        <family val="2"/>
      </rPr>
      <t xml:space="preserve">ESTRIBO 1. Se funden los núcleos de los Caissons 1 y 2, se instala acero de refuerzo de la Viga Cabezal y se funde. Se instalan los aisladores de neopreno. Se instala acero de refuerzo de la dovela sobre Estribo.
PILA 1: Se instala acero de refuerzo de los núcleos de los Caissons 3, 4, 5 y 6. Se realzan Caisson hasta nivel de Dado. Se instala plataforma e instalación de acero de refuerzo del Dado y se funde. Se instala acero de refuerzo y encofrado de columnas y se funde. 
ESTRIBO 2: Se funde el núcleo de los caissons 7 y 8. Instalación acero de refuerzo para Viga Cabezal y se funde. Se instalan los aisladores de neopreno. Se instala acero de refuerzo de la Dovela sobre Estribo.
</t>
    </r>
    <r>
      <rPr>
        <u/>
        <sz val="11"/>
        <color theme="1"/>
        <rFont val="Arial"/>
        <family val="2"/>
      </rPr>
      <t>SUPERESTRUCTURA</t>
    </r>
    <r>
      <rPr>
        <sz val="11"/>
        <color theme="1"/>
        <rFont val="Arial"/>
        <family val="2"/>
      </rPr>
      <t xml:space="preserve">
Se instala plataforma e instalación acero de refuerzo  Dovela sobre Pila y Dovelas 1. Se funde zona inferior. Se instala acero de refuerzo y encofrado de los muros de las Dovelas y se funden. Se instala acero de refuerzo y encofrado de la losa superior de las dovelas y se funde. Instalación de carros de avance, plataforma y acero de refuerzo y encofrad para construcción de Dovelas N°2 y se funde. Desplazamientos carros de avance e instalación acero de refuerzo y encofrado para Dovelas N°3, 4, 5 6, 7, 8, 9 y 10 y se funden; incluyendo el tensionamiento de los cables en cada una de las Dovelas.  Se realiza desistalacin y retiro de carros de avance..  Instalación acero de refuerzo y encofrado Dovelas sobre Estribos 1 y 2. y  se funde. Se inicia la instalación de acero de refuerzo para construcción de New Jersey.</t>
    </r>
  </si>
  <si>
    <r>
      <rPr>
        <b/>
        <sz val="11"/>
        <color theme="1"/>
        <rFont val="Arial"/>
        <family val="2"/>
      </rPr>
      <t xml:space="preserve">PUENTE PK4+500 UF1: </t>
    </r>
    <r>
      <rPr>
        <sz val="11"/>
        <color theme="1"/>
        <rFont val="Arial"/>
        <family val="2"/>
      </rPr>
      <t>El consecionario inicia actividades el día 19 de diciembre de 2019, con la construcción de caminos de acceso al sitio de la obra y marcación topográfica de los caissons. 
En cuanto a la excavación de Caissons y construcción de anillos se lleva el siguiente avance: ESTRIBO 1: Caisson1 h=12m, Caisson 2 h=12m. PILA 1: Caisson 3 h=8,2m, Caisson 4 h=3m.  PiILA 2: Caisson 5 h=16,7m, Caisson 6 h=3m . PILA 3: Caisson 7 h=16m, Caisson 8 h=15,5m. ESTRIBO 2: Caisson 9 h=16m, Caisson 10 h=18,6m.
El avance en excavación y construcción de anillos es del 69,9%.</t>
    </r>
  </si>
  <si>
    <r>
      <rPr>
        <b/>
        <sz val="11"/>
        <color theme="1"/>
        <rFont val="Arial"/>
        <family val="2"/>
      </rPr>
      <t>PUENTE PK5+240 UF1:</t>
    </r>
    <r>
      <rPr>
        <sz val="11"/>
        <color theme="1"/>
        <rFont val="Arial"/>
        <family val="2"/>
      </rPr>
      <t xml:space="preserve"> El concesionario inicia actividades el día 16 de enero de 2019 con la construcción de caminos de acceso al sitio de las obras y la demarcación topográfica de caissons con coordenadas y cotas:
CONTROL DE EXCAVACIÓN
PILA 1. Caisson 3 h=17,2m, Caisson 4 h=16,8m, Caisson 5 h=20,2m, Caisson 6 h=18,9m
PILA 2. caisson 7 h=19,92m, caisson 8 h=16,80m,  caisson 9 h=23,12m, caisson 10 h=20m
ESTRIBO 1. Caisson 1 h=10m   Caisson2 h=10m. 
ESTRIBO 2. Caisson 11 h=15m Caisson 12 h=15m. 
</t>
    </r>
    <r>
      <rPr>
        <sz val="11"/>
        <rFont val="Arial"/>
        <family val="2"/>
      </rPr>
      <t xml:space="preserve">El avance en excavación y construcción de anillos es del 93,7%  
</t>
    </r>
    <r>
      <rPr>
        <u/>
        <sz val="11"/>
        <rFont val="Arial"/>
        <family val="2"/>
      </rPr>
      <t xml:space="preserve">INFRAESTRUCTURA
</t>
    </r>
    <r>
      <rPr>
        <sz val="11"/>
        <rFont val="Arial"/>
        <family val="2"/>
      </rPr>
      <t>ESTRIBO 1: Se funden los núcleos de los Caissons 1 y 2. Instalación acero de refuerzo y encofrado de la Viga Cabezal y se funde. se instala acero de refuerzo del cuerpo del Estribo.
PILA 1: Se funden los núcleos de los  3, 4, 5 y 6. Se realiza realce de Columnas a nivel de Dado. Instalación de andamios y plataforma para Dado.
PILA 2: Se funden caisson 7, 8, 9 y 10. Se adecua área para construcción del Dado, se instala platafor, ma y acero de refuerzo del dado y se funde. Se funden Columnas A y B hasta el nivel de Dovelas. Instalación de plataforma para construcción de Dovela sobre Pila y Dovelas N°1. Se instala acero de refuerzo y encofrado para Dovelas sobre Pila y Dovelas 1 y se funden.  Instalación de carros de avance para Dovelas N°2, acero de refuerzo y encofrado para Dovelas N°2, 3, 4, 5, 6, 7, 8 y 9 y se funden incluyendo el tensionamiento de los cables. Desplazamiento carros de avance Dobelas N°10.
ESTRIBO 2: Se funden los núcleos de los Caissos 11 y 12. Se instala acero de refuerzo Viga Cabezal y se funde.</t>
    </r>
  </si>
  <si>
    <r>
      <rPr>
        <b/>
        <sz val="11"/>
        <color theme="1"/>
        <rFont val="Arial"/>
        <family val="2"/>
      </rPr>
      <t xml:space="preserve">PUENTE  PK6+040  UF1:  </t>
    </r>
    <r>
      <rPr>
        <sz val="11"/>
        <color theme="1"/>
        <rFont val="Arial"/>
        <family val="2"/>
      </rPr>
      <t xml:space="preserve">El concesionario inicia actividades el día 10 de abril de 2018, con la construcción de caminos de acceso al sitio de la obra y la marcación topográfica de los caisson. En cuanto a la excavación y construcción de los Anillos de los caisson se lleva el siguiente avance: ESTRIBO  1 Caisson 1 h=18,74m, ESTRIBO 1 Caisson 2 h=17,31m, PILA 1 Caisson 3 h=18,60m, PILA 1 Caisson 4 h= 18,70m PILA 2 Caisson 5 h=13m, PILA 2 Caisson 6 h=11,4m. ESTRIBO 2 Caisson 7 h=10m, Caisson 8 h=10m.  El avance en la excavación y construcción de anillos es del 106,2%. 
</t>
    </r>
    <r>
      <rPr>
        <u/>
        <sz val="11"/>
        <color theme="1"/>
        <rFont val="Arial"/>
        <family val="2"/>
      </rPr>
      <t>INFRAESTRUCTURA</t>
    </r>
    <r>
      <rPr>
        <sz val="11"/>
        <color theme="1"/>
        <rFont val="Arial"/>
        <family val="2"/>
      </rPr>
      <t xml:space="preserve">
Se instala el acero de refuerzo y se funde el núcleo de los Caisson 1, 2, 3, 4, 5 y 6. Se istala acero de refuerzo y espirales para inicio de las columnas 3, 4, 5 y 6. Se instala el encofrado y se funden las Columnas 3 h=12m y Columna 4 h=15m de la PILA 1. Se instala acero de refuerzo de Columnas 5 y 6 de la PILA 2 y se funden la Columna 6 h=17m y la  columna 5 h=13m, hasta el nivel donde inicia la viga cabezal. En la PILA 1  Se fundio la Viga Cabezal, pedestales, topes simiscos y mortero de nivelación con sika grout. En la PILA 2 se  instalan de andamios de carga, se  instala acero de refuerzo y se funde la Viga Cabezal con los topes sísmicos y los pedestales. ESTRIBO 1 se funde Viga cabezal, se instala  acero de refuerzo y encofrado y se funde el cuerpo del Estribo, topes sismicos, pedestales, aletas y losa de aproximación.  ESTRIBO 2. Se funde núcleo de los Caissons 7 y 8. Se instala acero de refuerzo Viga Cabezal , cuerpo del Estribo, topes sísmicos y pedestales y se funde. Instalación acero de refuerzo aleta derecha y se funde. Instalación acero de refuerzo y encofrado aleta izquierda y se funde. Se funde losa de aproximación Estribo 2. Infraestructura terminada.</t>
    </r>
  </si>
  <si>
    <r>
      <rPr>
        <b/>
        <sz val="11"/>
        <color theme="1"/>
        <rFont val="Arial"/>
        <family val="2"/>
      </rPr>
      <t>PUENTE PK6+240 UF1:</t>
    </r>
    <r>
      <rPr>
        <sz val="11"/>
        <color theme="1"/>
        <rFont val="Arial"/>
        <family val="2"/>
      </rPr>
      <t xml:space="preserve"> El concesionario inicia actividades el día 10 de abril de 2019, con la construcción de caminos de acceso al sitio de la obra y la marcación topográfica de los caisson. En cuanto a la excavación de los Caissons se lleva el siguiente avance:
ESTRIBO 1: Caisson 1,  h=17,22m;   Caisson 2, h=14,5m
PILA 1: Caisson 3 h=20,4m; Caisson 4 h=20,3m; Caisson 5 h=20,8m; Caisson 6 h=20,6m
PILA 2: Caisson 7 h=15m, Caisson 8 h=15,7m, Caisson 9 h=15m, Caisson 10 h=15,4m
ESTRIBO 2:  Caisson 11 h=17,0m.  Caisson 12 h=14,4m
El avance en la excavación es del 76,4%. 
</t>
    </r>
    <r>
      <rPr>
        <u/>
        <sz val="11"/>
        <color theme="1"/>
        <rFont val="Arial"/>
        <family val="2"/>
      </rPr>
      <t xml:space="preserve">INFRAESTRUCTURA
</t>
    </r>
    <r>
      <rPr>
        <sz val="11"/>
        <color theme="1"/>
        <rFont val="Arial"/>
        <family val="2"/>
      </rPr>
      <t>ESTRIBO 1: Se funden núcleos de Caisson 1 y 2. Adecuación de área para construcción de Estribo.
PILA 2: Se funden Caisson 7,  8, 9  y 10. Adecuaciones para construcción de Dado. Instalación acero de refuerzo para Dado y se funde.
ESTRIBO 2: Se funden los núcleos de los Caisson 11 y 12. Instalación acero de refuerzo para Viga Cabezal y se funde. Se instala acero de refuerzo y encofrado para pedestales y topes sísmicos, cuerpo del Estribo y aleta derecha y se funde.</t>
    </r>
  </si>
  <si>
    <r>
      <rPr>
        <b/>
        <sz val="11"/>
        <color theme="1"/>
        <rFont val="Arial"/>
        <family val="2"/>
      </rPr>
      <t>PUENTE PK6+900 UF1:</t>
    </r>
    <r>
      <rPr>
        <sz val="11"/>
        <color theme="1"/>
        <rFont val="Arial"/>
        <family val="2"/>
      </rPr>
      <t xml:space="preserve"> El concesionario inicia con la construcción de caminos de acceso al sitio de las obras y replanteo topográfico de ubicación de caisson a partir del 3 de diciembre de 2018.
</t>
    </r>
    <r>
      <rPr>
        <u/>
        <sz val="11"/>
        <color theme="1"/>
        <rFont val="Arial"/>
        <family val="2"/>
      </rPr>
      <t>CONTROL DE EXCAVACIÓN</t>
    </r>
    <r>
      <rPr>
        <sz val="11"/>
        <color theme="1"/>
        <rFont val="Arial"/>
        <family val="2"/>
      </rPr>
      <t xml:space="preserve">
ESTRIBO 1: Caisson 1 h=9,4m, Caisson 2 h=10m
PILA 1. Caisson 3 h=14m, Caisson 4 h=14m, Caisson 5 h=13,1m, Caisson 6 h=13,2m
PILA 2.  caisson 7. h=25,53m caisson 8. h=27,25m; caisson 9 h=26m; caisson 10 h=28,25m.
ESTRIBO  2:  Caisson 11,h=34,7m caisson 12,h=36,1 m. 
</t>
    </r>
    <r>
      <rPr>
        <u/>
        <sz val="11"/>
        <color theme="1"/>
        <rFont val="Arial"/>
        <family val="2"/>
      </rPr>
      <t xml:space="preserve">INFRAESTRUCTURA
</t>
    </r>
    <r>
      <rPr>
        <sz val="11"/>
        <color theme="1"/>
        <rFont val="Arial"/>
        <family val="2"/>
      </rPr>
      <t>ESTRIBO 1. Se funden los caissons 1 y 2. Se realzan a nivel de Viga cavezal. Se funde solado. Instalación acero de refuerzo Viga Cabezal y se funde.</t>
    </r>
    <r>
      <rPr>
        <u/>
        <sz val="11"/>
        <color theme="1"/>
        <rFont val="Arial"/>
        <family val="2"/>
      </rPr>
      <t xml:space="preserve">
</t>
    </r>
    <r>
      <rPr>
        <sz val="11"/>
        <color theme="1"/>
        <rFont val="Arial"/>
        <family val="2"/>
      </rPr>
      <t>ESTRIBO 2. Se funden los núcleos de los Caissons 11 y 12. Se instala concreto de solado para Viga Cabezal. 
PILA 2.  Instalación de acero de refuerzo  y fundida de núcleos Caisson 7, 8, 9 y 10. Se instala plataforma y acero de refuerzo para el Dado y se funde. Instalación acero de refuerzo y encofrado y se funden Columnas A y B hasta el nivel de Dovelas. Instalación de plataforma, cimbra y acero de refuerzo para  losa superior y construir dovela sobre pila y se funde. Se instalan aisladores sísmicos y tubería pasante para conectar la losa con la Dovela sobre Pila. Se funden bloques de concreto para construir la Dovela sobre Pila. Instalación de plataforma y acero de refuerzo para construcción Dovela sobre Pila. Se funde losa inferior. Instalación de encofrado muros.
El avance en excavación y construcción de anillos es del 105,3,%</t>
    </r>
  </si>
  <si>
    <r>
      <rPr>
        <b/>
        <sz val="11"/>
        <color theme="1"/>
        <rFont val="Arial"/>
        <family val="2"/>
      </rPr>
      <t>PUENTE PK7+000 UF1:</t>
    </r>
    <r>
      <rPr>
        <sz val="11"/>
        <color theme="1"/>
        <rFont val="Arial"/>
        <family val="2"/>
      </rPr>
      <t xml:space="preserve"> El concesionario inicia con la construcción de caminos de acceso al sitio de las obras y replanteo topográfico de ubicación de caisson a partir del 8 de febrero de 2019.
</t>
    </r>
    <r>
      <rPr>
        <u/>
        <sz val="11"/>
        <color theme="1"/>
        <rFont val="Arial"/>
        <family val="2"/>
      </rPr>
      <t xml:space="preserve">CONTROL DE EXCAVACIÓN TRAMO 1
</t>
    </r>
    <r>
      <rPr>
        <sz val="11"/>
        <color theme="1"/>
        <rFont val="Arial"/>
        <family val="2"/>
      </rPr>
      <t xml:space="preserve">ESTRIBO 1: Caisson 1 h=28,65m  Caisoon 2 h=27,61m
PILA 1:Caisson 3 h=11m Caisson 4 h=24,05m  Caisson 5 h=27,85m  Caisson 6 h=28,45m
PILA 2: Caisson 7 h=18,5m  Caisson 8 h=24,5m  Caisson 9 h=15,5m  Caisson 10 h=20m
PILA 3: caisson 11 h=20,5m, caisson 12 h=18,6m, caisson 13 h=18,05m, caisson 14 h=20,86m
El avance en excavación y construcción de anillos de los Caissons en el TRAMO 1 es del 81,7%.
</t>
    </r>
    <r>
      <rPr>
        <u/>
        <sz val="11"/>
        <color theme="1"/>
        <rFont val="Arial"/>
        <family val="2"/>
      </rPr>
      <t>CONTROL EXCAVACIÓN TRAMO 2</t>
    </r>
    <r>
      <rPr>
        <sz val="11"/>
        <color theme="1"/>
        <rFont val="Arial"/>
        <family val="2"/>
      </rPr>
      <t xml:space="preserve">
PILA 4:  caisson 15. h=22,75m caisson 16. h=19,68m
PILA 5: caisoon 17 h=17m, caisson 18 h=22,6
PILA 6: caisson 19 h=22,63m, caisson 20 h=18,82m
PILA 7: caisson 21 h=26,18m, caisson 22 h=23,37m
PILA 8: caisson 23 h=22,67m, caisson 24 h=21,55
ESTRIBO  2:  Caisson 25 h=18m, caisson 26 h=15,44m. 
El avance en excavación y construcción de anillos es del 106,2%
</t>
    </r>
    <r>
      <rPr>
        <u/>
        <sz val="11"/>
        <color theme="1"/>
        <rFont val="Arial"/>
        <family val="2"/>
      </rPr>
      <t xml:space="preserve">INFRAESTRUCTURA
</t>
    </r>
    <r>
      <rPr>
        <sz val="11"/>
        <color theme="1"/>
        <rFont val="Arial"/>
        <family val="2"/>
      </rPr>
      <t>ESTRIBO 1: Se funden Caisson 1 y 2, solado e instalación acero de refuerzo Viga Cabezal, topes sísmicos y pedestales,  cuerpo del Estribo y se funde. Se instala acero de refuerzo y encofrado de aletas y muros laterales y se funden.
PILA 1: Se funden Caisson 3, 4, 5 y 6. Se instala acero de refuerzo y encofrado del Dado y se funde e instalación acero de refuerzo de Columna en H. y se funde . Se instalan andamios de carga, plataforma  e instalación acero de refuerzo para Viga Cabezal y se funde con topes sísmicos y pedestales. 
PILA 2.: Se funden núcleos de Caissons 7, 8, 9.y 10. Instalación de solado para construir Dado. Instalación acero de refuerzo Dado y se funde. Instalación acero de refuerzo, encofrado y se funde último tramo Columna en H. Se instalan andamios de carga, plataforma y acero de refuerzo,  para Viga Cabezal.
PILA 3: Se funden Caissons 11, 12, 13 y 14. Adecuación área construcción de Dado. Se instala acero de refuerzo y encofrado y se funde el Dado y  Columna en H. Instalación acero de refuerzo para Viga Cabezal y se funde con topes sísmicos y pedestales.</t>
    </r>
    <r>
      <rPr>
        <u/>
        <sz val="11"/>
        <color theme="1"/>
        <rFont val="Arial"/>
        <family val="2"/>
      </rPr>
      <t xml:space="preserve">
</t>
    </r>
    <r>
      <rPr>
        <sz val="11"/>
        <color theme="1"/>
        <rFont val="Arial"/>
        <family val="2"/>
      </rPr>
      <t>PILA 4: Se funde Caisson 15 y 16. Instalación acero de refuerzo y encofrado y se funde Viga Cabezal, con topes sísmicos y pedestales.</t>
    </r>
    <r>
      <rPr>
        <u/>
        <sz val="11"/>
        <color theme="1"/>
        <rFont val="Arial"/>
        <family val="2"/>
      </rPr>
      <t xml:space="preserve">
</t>
    </r>
    <r>
      <rPr>
        <sz val="11"/>
        <color theme="1"/>
        <rFont val="Arial"/>
        <family val="2"/>
      </rPr>
      <t>PILA 5: Se funde Caisson 17 y 18. Instalación acero de refuerzo y encofrado y se funde Viga Cabezal, con topes sísmicos y pedestales.
PILA 6: Se funde Caisson 19 y 20. Se instala acero de refuerzo y encofrado y se funde Viga Cabezal con topes sísmicos y pedestales.</t>
    </r>
    <r>
      <rPr>
        <u/>
        <sz val="11"/>
        <color theme="1"/>
        <rFont val="Arial"/>
        <family val="2"/>
      </rPr>
      <t xml:space="preserve">
</t>
    </r>
    <r>
      <rPr>
        <sz val="11"/>
        <color theme="1"/>
        <rFont val="Arial"/>
        <family val="2"/>
      </rPr>
      <t>PILA 7: Se funde Caisson 21 y 22. Instalación acero de refuerzo para Viga Cavezal y se funde con topes sísmicos y pedestales.</t>
    </r>
    <r>
      <rPr>
        <u/>
        <sz val="11"/>
        <color theme="1"/>
        <rFont val="Arial"/>
        <family val="2"/>
      </rPr>
      <t xml:space="preserve">
</t>
    </r>
    <r>
      <rPr>
        <sz val="11"/>
        <color theme="1"/>
        <rFont val="Arial"/>
        <family val="2"/>
      </rPr>
      <t>PILA 8: Se funden Caisson 23 y 24. Instalación acero de refurzo y encofrado Viga Cabezal y se funde con los pedestales y topes sismicos.
ESTRIBO 2: Se fundio Caisson 25 y 26. Instalación andamios de carga y plataforma para construir Viga Cabezal. Se instala acero de refuerzo Viga Cabezal y se funde con los topes sísmicos y los pedestales. Instalación acero de refuerzo cuerpo del Estribo y se funde. Se funde losa aproximación Estribo 2.</t>
    </r>
  </si>
  <si>
    <r>
      <rPr>
        <b/>
        <sz val="11"/>
        <color theme="1"/>
        <rFont val="Arial"/>
        <family val="2"/>
      </rPr>
      <t>PUENTE PK8+705 UF1:</t>
    </r>
    <r>
      <rPr>
        <sz val="11"/>
        <color theme="1"/>
        <rFont val="Arial"/>
        <family val="2"/>
      </rPr>
      <t xml:space="preserve"> El concesionario inicia con la construcción de caminos de acceso al sitio de las obras y replanteo topográfico de ubicación de caisson a partir del 10 de mayo de 2019.
</t>
    </r>
    <r>
      <rPr>
        <u/>
        <sz val="11"/>
        <color theme="1"/>
        <rFont val="Arial"/>
        <family val="2"/>
      </rPr>
      <t>CONTROL DE EXCAVACIÓN</t>
    </r>
    <r>
      <rPr>
        <sz val="11"/>
        <color theme="1"/>
        <rFont val="Arial"/>
        <family val="2"/>
      </rPr>
      <t xml:space="preserve">
ESTRIBO 1.  caisson 1 h=14m,  caisson 2 h=12,2m; caisson 3 h=16m
PILA 1. caisson 4 h=16m; caisson 5 h=15,44m; caisson 6 h=15m
ESTRIBO 2: Caisson 7 h=12m, Caisson 8 h=12m, Caisson 9 h=3m
El avance en excavación y construcción de anillos es del 104,2%
</t>
    </r>
    <r>
      <rPr>
        <u/>
        <sz val="11"/>
        <color theme="1"/>
        <rFont val="Arial"/>
        <family val="2"/>
      </rPr>
      <t xml:space="preserve">INFRAESTRUCTURA
</t>
    </r>
    <r>
      <rPr>
        <sz val="11"/>
        <color theme="1"/>
        <rFont val="Arial"/>
        <family val="2"/>
      </rPr>
      <t>ESTRIBO 1: Se funden los núcleos de los Caissons 1, 2 y 3. Adecuación área para construir Estribo. Instalación acero de refuerzo Viga cabezal , topes sísmicos y pedestales y se funden de ambas calzadas. Se instala acero de refuerzo y encofrado del cuerpo del Estribo y aletas y se funden ambas calzadas. Se funde losa de aproximación Estribo 1.
PILA 1: Se funden los núcleos de los Caissons 4, 5 y 6. Se funden de Columnas hasta el nivel de Viga Cabezal. Instalación andamios de carga y plataforma para Viga Cabezal. Se instala acero de refuerzo y encofrado y se funde con los topes sísmicos y los pedestales.
ESTRIBO 2: Caissons 7, 8 y 9 fundidos. Se instala solado y acero de refuerzo de la Viga Cabezal y  se funde con los topes sísmicos y los pedestales. Se instala acero de refuerzo y encofrado del cuerpo del Estribo. Se funde el cuerpo del Estribo de la calzada izquierda y derecha. Infraestructura terminada.
Se construye losa en concreto reforzado para la unión entre los puentes PK8+705 y PK8+800.</t>
    </r>
  </si>
  <si>
    <r>
      <rPr>
        <b/>
        <sz val="11"/>
        <color theme="1"/>
        <rFont val="Arial"/>
        <family val="2"/>
      </rPr>
      <t>PUENTE PK18+293 U2.1:</t>
    </r>
    <r>
      <rPr>
        <sz val="11"/>
        <color theme="1"/>
        <rFont val="Arial"/>
        <family val="2"/>
      </rPr>
      <t xml:space="preserve"> El concesionario inicia actividades el día 10 de diciembre de 2018, con la construcción de caminos de acceso al sitio de la obra y la marcación topográfica de los caisson. En cuanto a la excavación y construcción de los Anillos de los caisson se lleva el siguiente avance: ESTRIBO 1 Caisson 1 h=10m Caisson 2 h=10m,  PILA 1 Caisson 3 h=14,68m, PILA 1 Caisson 4 h=13m, PILA 2 Caisson 5 h=12,6m, PILA 2 Caisson 6 h=12m. PILA 3 Caisson 7 h=9m, PILA 3 Caisson 8 h=9m, ESTRIBO 2 Caisson 9 h=11,05m,  Caisson 10 h=9m,  .  El avance en la excavación y fundida de anillos es del 104,1%.
I</t>
    </r>
    <r>
      <rPr>
        <u/>
        <sz val="11"/>
        <color theme="1"/>
        <rFont val="Arial"/>
        <family val="2"/>
      </rPr>
      <t xml:space="preserve">NFRAESTRUCTURA
</t>
    </r>
    <r>
      <rPr>
        <sz val="11"/>
        <color theme="1"/>
        <rFont val="Arial"/>
        <family val="2"/>
      </rPr>
      <t xml:space="preserve"> ESTRIBO 1: Se funden núcleos de Caissons 1 y 2.</t>
    </r>
    <r>
      <rPr>
        <u/>
        <sz val="11"/>
        <color theme="1"/>
        <rFont val="Arial"/>
        <family val="2"/>
      </rPr>
      <t xml:space="preserve">
</t>
    </r>
    <r>
      <rPr>
        <sz val="11"/>
        <color theme="1"/>
        <rFont val="Arial"/>
        <family val="2"/>
      </rPr>
      <t>PILA 1. Se funde núcleo del caisson 3 y 4. Se funden columnas hasta el nivel de Viga Cabezal. Instalación andamios de carga, plataforma y aceo de refuerzo Viga Cabezal, topes sísmicos y pedestales y se funde.
PILA2. Instalación de acero de refuerzo de los núcleos de los Caisson 5 y 6 y se funden. Se instala acero de refuerzo de las Columnas y se funde a nivel de Viga cabezal. Instalación acero de refuerzo y encofrado de Viga Cabezal y se funde con topes sísmicos y pedestales.
PILA 3: Instalación de acero de refuerzo de los núcleos de los Caisson 5 y 8 y se funden. se instala acero de refuerzo de las Columnas y se funde a nivel de Viga cabezal. Se instala acero de refuerzo para Viga Cabezal topes sísmicos y pedestales y se funde.
ESTRIBO 2: Se funde Caisson 9 y 10. Instalación de solado para Viga Cabezal. Instalación andamios de carga, plataforma, acero de refuerzo y se funde Viga Cabezal, topes sísmicos y pedestales. Instalación acero de refuerzo y encofrado cuerpo  del Estribo y se funde.
El Frente de obra se reactiva con la excavación de Caissons del Estribo 1.</t>
    </r>
  </si>
  <si>
    <r>
      <rPr>
        <b/>
        <sz val="11"/>
        <color theme="1"/>
        <rFont val="Arial"/>
        <family val="2"/>
      </rPr>
      <t>6.PUENTE PK19+900 U2.1:</t>
    </r>
    <r>
      <rPr>
        <sz val="11"/>
        <color theme="1"/>
        <rFont val="Arial"/>
        <family val="2"/>
      </rPr>
      <t xml:space="preserve"> El concesionario inicia actividades el día 19 de septiembre de 2019, con la construcción de caminos de acceso al sitio de la obra y la marcación topográfica de los caisson. En cuanto a la excavación y construcción de los Anillos de los caisson se lleva el siguiente avance: ESTRIBO 1: Caisson 1 h=7,5m, Caisson 2 h=6,5m, PILA 1: Caisson 3 h=5,4m, Caisson 4 h=8,4m, PILA 2: Caisson 5 h=15,2m, Caisson 6 h=18,2m ESTRIBO 2:  Caisson 7 h=11,05m, Caisson 8 h=11m  .  El avance en la excavación y fundida de anillos es del 86,7%</t>
    </r>
    <r>
      <rPr>
        <sz val="11"/>
        <color rgb="FFFF0000"/>
        <rFont val="Arial"/>
        <family val="2"/>
      </rPr>
      <t xml:space="preserve">.
</t>
    </r>
    <r>
      <rPr>
        <u/>
        <sz val="11"/>
        <rFont val="Arial"/>
        <family val="2"/>
      </rPr>
      <t xml:space="preserve">INFRAESTRUCTURA
</t>
    </r>
    <r>
      <rPr>
        <sz val="11"/>
        <rFont val="Arial"/>
        <family val="2"/>
      </rPr>
      <t xml:space="preserve"> PILA 2: Se funde núcleo del Caisson 5 y  6. Instalación acero de refuerzo y encofrado y se funden Columnas. Instalación andamios de carga,  plataforma y acero de refuerzo para Viga Cabezal, topes sísmicos y pedestales y se funde..</t>
    </r>
    <r>
      <rPr>
        <u/>
        <sz val="11"/>
        <rFont val="Arial"/>
        <family val="2"/>
      </rPr>
      <t xml:space="preserve">
</t>
    </r>
    <r>
      <rPr>
        <sz val="11"/>
        <rFont val="Arial"/>
        <family val="2"/>
      </rPr>
      <t>ESTRIBO 2: Se funde el núcleo de los Caissons 7 y 8. Instalación acero de refuerzo Viga Cabezal y se funde con topes sísmicos y pedestales. Instalación acero de refuerzo y encofrado  cuerpo del Estribo, aletas integradas y se funde. Instalación acero de refuerzo losa de aproximación y se funde.</t>
    </r>
  </si>
  <si>
    <r>
      <rPr>
        <b/>
        <sz val="11"/>
        <color theme="1"/>
        <rFont val="Arial"/>
        <family val="2"/>
      </rPr>
      <t>PUENTE PK20+680 U2.1:</t>
    </r>
    <r>
      <rPr>
        <sz val="11"/>
        <color theme="1"/>
        <rFont val="Arial"/>
        <family val="2"/>
      </rPr>
      <t xml:space="preserve"> El concesionario inicia actividades el día 10 de junio de 2019, con la construcción de caminos de acceso al sitio de la obra y la marcación topográfica de los caisson. En cuanto a la excavación y construcción de los Anillos de los caisson se lleva el siguiente avance: 
ESTRIBO 1:  Caisson 1 h=10m,  Caisson 2 h=9,3m
PILA 1: Caisson 3 h=9m, Caisson 4 h=10,4m
PILA 2: Caisson 5 h=1m, Caisson 6 h=8,8m
ESTRIBO 2: Caisson 7 h=5,50m, Caisson 8 h=6m
</t>
    </r>
    <r>
      <rPr>
        <u/>
        <sz val="11"/>
        <color theme="1"/>
        <rFont val="Arial"/>
        <family val="2"/>
      </rPr>
      <t xml:space="preserve">INFRAESTRUCTURA
</t>
    </r>
    <r>
      <rPr>
        <sz val="11"/>
        <color theme="1"/>
        <rFont val="Arial"/>
        <family val="2"/>
      </rPr>
      <t>ESTRIBO 1: Se funden los núcleos de los Caissons 1 y 2. Se  instala acero de refuerzo Viga Cabezal y se funde. Se instala acero de refuerzo del cuerpo del Estribo, topes sísmicos y pedestales y se funde. Se instala acero de refuerzo y encofrado de aletas integradas y se funden. Se funde losa de aproximación.</t>
    </r>
    <r>
      <rPr>
        <u/>
        <sz val="11"/>
        <color theme="1"/>
        <rFont val="Arial"/>
        <family val="2"/>
      </rPr>
      <t xml:space="preserve">
</t>
    </r>
    <r>
      <rPr>
        <sz val="11"/>
        <color theme="1"/>
        <rFont val="Arial"/>
        <family val="2"/>
      </rPr>
      <t>PILA 1: Se funden los núcleos de los Caisson 3 y 4. Se funden Columnas a nivel de Viga cabezal. Instalación andamios de carga y plataforma para Viga Cabezal. Se instala acero de refuerzo para Viga Cabezal, topes sísmicos y pedestales y se funde.
ESTRIBO 2. Instalación acero de refuerzo núcleos Caissons 7 y 8 y se funden. Instalación acero de refuerzo Viga Cabezal y se funde. Instalación acero de refuerzo y encofrado cuerpo del Estribo y se funde. Instalación acero de refuerzo y encofrado aletas.
El avance en la excavación y fundida de anillos es del 97,8%.</t>
    </r>
  </si>
  <si>
    <r>
      <rPr>
        <b/>
        <sz val="11"/>
        <color theme="1"/>
        <rFont val="Arial"/>
        <family val="2"/>
      </rPr>
      <t>PUENTE PK21+220 U2.1:</t>
    </r>
    <r>
      <rPr>
        <sz val="11"/>
        <color theme="1"/>
        <rFont val="Arial"/>
        <family val="2"/>
      </rPr>
      <t xml:space="preserve"> El concesionario inicia actividades el día 10 de junio de 2019, con la construcción de caminos de acceso al sitio de la obra y la marcación topográfica de los caisson. En cuanto a la excavación y construcción de los Anillos de los caisson se lleva el siguiente avance: 
ESTRIBO 1: Caisson 1 h=12m,  Caisson 2 h=15m
PILA 1: Caisson 3 h=14,92m,   Caisson 4 h=13,8m
ESTRIBO 2:  Caisson 5 h=14,4m,  Caisson 6 h=14,5m
El avance en la excavación y fundida de anillos es del 128,2%.
</t>
    </r>
    <r>
      <rPr>
        <u/>
        <sz val="11"/>
        <color theme="1"/>
        <rFont val="Arial"/>
        <family val="2"/>
      </rPr>
      <t xml:space="preserve">INFRAESTRUCTURA
</t>
    </r>
    <r>
      <rPr>
        <sz val="11"/>
        <color theme="1"/>
        <rFont val="Arial"/>
        <family val="2"/>
      </rPr>
      <t>ESTRIBO 1:  Se funden Caissons 1 y 2 e instalación acero de refuerzo de Columnas y se funden a nivel de Viga Cabezal. Adecuaciones para construcción Estribo. Muro en concreto ciclópeo. Instalación de plataforma. Instalación acero de refuerzo Viga Cabezal , cuerpo del Estribo, topes sísmicos, pedestales y aletas integradas y se funden.
  PILA 1. Se funde núcleo de caisson 3 y  4. Instalación acero de refuerzo y encofrado Viga Cabezal, topes sísmicos y pedestales. Se funde Viga Cabezal con topes sísmicos y pedestales.</t>
    </r>
    <r>
      <rPr>
        <u/>
        <sz val="11"/>
        <color theme="1"/>
        <rFont val="Arial"/>
        <family val="2"/>
      </rPr>
      <t xml:space="preserve">
</t>
    </r>
    <r>
      <rPr>
        <sz val="11"/>
        <color theme="1"/>
        <rFont val="Arial"/>
        <family val="2"/>
      </rPr>
      <t>ESTRIBO 2: Se funde el núcleo de los Caissons 5 y 6. Se instala acero de refuerzo y fundida de la Viga Cabezal y cuerpo del Estribo.  Instalación acero de refuerzo para pedestales y topes sísmicos y se funden con aletas integradas. Se funde losa de aproximación Estribo 2.</t>
    </r>
  </si>
  <si>
    <r>
      <rPr>
        <b/>
        <sz val="11"/>
        <color theme="1"/>
        <rFont val="Arial"/>
        <family val="2"/>
      </rPr>
      <t xml:space="preserve">PUENTE PK33+100 UF2.1 VIADUCTO SOBRE EL RÍO CAUCA. </t>
    </r>
    <r>
      <rPr>
        <b/>
        <u/>
        <sz val="11"/>
        <color theme="1"/>
        <rFont val="Arial"/>
        <family val="2"/>
      </rPr>
      <t>Costado Medellín:</t>
    </r>
    <r>
      <rPr>
        <b/>
        <sz val="11"/>
        <color theme="1"/>
        <rFont val="Arial"/>
        <family val="2"/>
      </rPr>
      <t xml:space="preserve"> </t>
    </r>
    <r>
      <rPr>
        <sz val="11"/>
        <color theme="1"/>
        <rFont val="Arial"/>
        <family val="2"/>
      </rPr>
      <t xml:space="preserve">Instalación de material rocoso de gran tamaño, para desviar el río hacia la márgen izquierda y poder trabajar en la Pila 1. Se protege el enrocado con sacos en geobags. Se termina la construcción de la plataforma y se inicia la instalación de equipo para perforación de caissons.  </t>
    </r>
    <r>
      <rPr>
        <b/>
        <u/>
        <sz val="11"/>
        <color theme="1"/>
        <rFont val="Arial"/>
        <family val="2"/>
      </rPr>
      <t xml:space="preserve">Costado Santafe de Antioquia: </t>
    </r>
    <r>
      <rPr>
        <sz val="11"/>
        <color theme="1"/>
        <rFont val="Arial"/>
        <family val="2"/>
      </rPr>
      <t xml:space="preserve"> Instalación de material rocoso de gran tamaño para desviar el río hacia la márgen derecha y poder trabajar en la Pila 2. Se formó una isla por la zona interna del material rocoso y geobags de 3m de altura. Se protegen los geobags con bolsas de flexoconcreto.  Se realizó perforación en este sitio para definir profundidad de los Caissons. Se instala solado para instalación de tubería metálica para acceso a la isla Pila 2. Se instala bateria de 11 tubos en tubería metálica de 3m de diámetro, con atraque en concreto. Se instala el equipo de la Pilotiadora en la plataforma de la Pila 1, para dar inicio a la excavación de los Pilotes. En la excavación del primer pilote colapsa a 22 m de profundidad utilizando polímeros. Se realiza excavación del Pilote 30 a 37,50m utilizando bentonita y polímero PAC; y se instala el acero de refuerzo de núcleo y se funde. Adecuaciones para instalación de acero dado.
</t>
    </r>
    <r>
      <rPr>
        <u/>
        <sz val="11"/>
        <color theme="1"/>
        <rFont val="Arial"/>
        <family val="2"/>
      </rPr>
      <t xml:space="preserve">TRAMO 1.
</t>
    </r>
    <r>
      <rPr>
        <sz val="11"/>
        <color theme="1"/>
        <rFont val="Arial"/>
        <family val="2"/>
      </rPr>
      <t xml:space="preserve">ESTRIBO 1: Se excava y se funde el núcleo de los Pilotes 1 y 2 a un h= promedio efectivo de 21,2m. 
PILA 1: Se excava y se funde el núcleo de los Pilotes: 3 ,  4,  5, 6,  7,  8, 9, 10,  11, 12,  13, 14,  15, 16, 17 y  18 a h= promedio efectivo de 26,0m.  Se realiza pruebas de integridad de los Pilotes y descabece. Instalación de solado y acero de refuerzo Dado.
PILA 2: Se excava y se funde el núcleo de los Pilotes: 19, 20, 21, 22, 23, 24, 25, 26, 27, 28, 29, 30, 31, 32, 33 y  34 a h= promedio efectivo de 30,0m.  Se realizan pruebas de integridad de los Pilotes. Se realiza descabece de pilotes, se instala solado e instalación de acero de refuerzo del Dado. Se funde dado con concreto de 28 MPa. Instalación de Torre Grua.
PILA 3: Se excava y se funde el núcleo de los Pilote: 35, 36,  37 y 38 a h= promedio efectivo de 28,0m . Se realizan pruebas de integridad de los Pilotes. Se realiza descabece de pilotes.  Instalación acero de refuerzo Dado y de la columna en H. Se funde Dado y Columna en H. Se instala acero de refuerzo y encofrado y se funde Viga Cabezal.
</t>
    </r>
    <r>
      <rPr>
        <u/>
        <sz val="11"/>
        <color theme="1"/>
        <rFont val="Arial"/>
        <family val="2"/>
      </rPr>
      <t>TRAMO II</t>
    </r>
    <r>
      <rPr>
        <sz val="11"/>
        <color theme="1"/>
        <rFont val="Arial"/>
        <family val="2"/>
      </rPr>
      <t xml:space="preserve">
PILA 4. Se funde pilote 39 y 40 a h= promedio efectivo de 28,7m . Descabece de Pilotes. Instalación acero de refuerzo de Columnas y se funden a nivel de Viga Cabezal. Se instala acero de refuerzo y encofrado y se funde Viga Cabezal con topes sísmicos y pedestales.                 
  PILA 5. Se funde pilote 41 y 42 a h= promedio efectivo de 29,50m. Descabece de Pilotes e instalación acero de refuerzo y encofrado de Columnas 41 y 42 y se funden. Instalación acero de refuerzo Viga Cabezal, topes sísmicos y pedestales y se funde.                                                                                                                                                                                                                                                                                                                                                                                                                                                                                                                                                          ESTRIBO 2. Se funde pilote 43 y 44 a h= promedio efectivo de 17,5m. Descabece de Pilotes. Instalación acero de refuerzode Columnas  y se funden. Se instalan andamios de carga, plataforma, se instala acero de refuerzo Viga Cabezal , tpes sísmicos y pedestales y se funde. Instalación acero de refuerzo y encofrado cuerpo del Estribo y se funde. Instalación acero de refuerzo aletas.
El avance de la excavación de los Pilotes en el Tramo 1 es del 80,5%.
El avance de la excavación de los Pilotes en el Tramo 2 es del 87,0%.</t>
    </r>
  </si>
  <si>
    <r>
      <rPr>
        <b/>
        <sz val="11"/>
        <color theme="1"/>
        <rFont val="Arial"/>
        <family val="2"/>
      </rPr>
      <t>PUENTE PK5+540 UF1:</t>
    </r>
    <r>
      <rPr>
        <sz val="11"/>
        <color theme="1"/>
        <rFont val="Arial"/>
        <family val="2"/>
      </rPr>
      <t xml:space="preserve"> El concesionario inicia actividades con la construcción de caminos de acceso al sitio de las obras y demarcación topográfica de caissons con coordenadas y cotas el día 22 de noviembre de 2018. 
CONTROL DE EXCAVACIÓN
 Excavación  y construcción de anillos de los siguientes Caisson lleva el siguiente avance: 
ESTRIBO 1. caisson 1 h= 10m; caisson 2 h= 10m.
PILA 1. Caisson 3 h= 20m, caisson 4 h= 20m, caisson 5 h= 20m, caisson 6 h=20m.
PILA 2. Caisson 7 h=20m, Caisson 8 h=20m, Caisson 9 h=20m, Caisson 10 h=20m.
PILA 3. Caisson 11 h=16,70m, Caisson 12 h=16,70m, Caisson 13 h=15,20m, Caisson 14 h=14,30m,
PILA 4. Caisson 15 h=15m, Caisson 16 h=15m, Caisson 17 h=15m, Caisson 18 h=16m.
PILA 5. Caisson 19 h=12m, Caisson 20 h=12m, Caisson 21 h=11m, Caisson 22 h=11m.
PILA 6. Caisson 23 h=12m, Caisson 24 h=12m, Caisson 17 h=13m, Caisson 26 h=12m.
ESTRIBO 2. Caisson 27 h=12m, Caisson 28 h=14m
El avance en excavación y construcción de anillos es del 113,3%  
</t>
    </r>
    <r>
      <rPr>
        <u/>
        <sz val="11"/>
        <color theme="1"/>
        <rFont val="Arial"/>
        <family val="2"/>
      </rPr>
      <t>INFRAESTRUCTURA TERMINADA</t>
    </r>
    <r>
      <rPr>
        <sz val="11"/>
        <color theme="1"/>
        <rFont val="Arial"/>
        <family val="2"/>
      </rPr>
      <t xml:space="preserve">
ESTRIBO 1. Se funden los núcleos de los Caisson 1 y 2. Se funde Viga cabezal, cuerpo del estribo, pedestales, topes sísmicos y aletas.
PILA 1. Se funden los núcleos de los caisson 3, 4, 5 Y 6. Se funde el Dado, instalación del acero de refuerzo de Columna en H y se funde. Se instala acero de refuerzo de la Viga Cabezal, pedestales, topes sísmicos y se funde.
PILA 2. Se funden los núcleos de los Caissons 7, 8, 9 y 10, se instala acero de refuerzo del Dado y se funde. Se instala acero de refuerzo y se funde último tramo de Columna en H. Se instala acero de refuerzo y se funde la Viga cabezal con los topes sísmicos y los pedestales.
PILA 3. Se funden los núcleos de los Caisson 11, 12, 13 y 14 .  Se realizan realces de columnas hasta el nivel del dado; se instala acero de refuerzo del Dado y se funde. Se instala acero de refuerzo de la Columna en H y se funde hasta el nivel de Viga Cabezal. Instalación andamios de carga e instalación acero de refuerzo para Viga Cabezal topes sísmicos, pedestales y se funde..
PILA 4: Se funde el núcleo de los Caisson 15, 16, 17 y 18. Fundida de caisson con realce hasta nivel de Dado. Se instala acero de refuerzo y encofrado del Dado y se funde. Se funde último tramo de columna en H. Se instala encofrado y acero de refuerzo Viga Cabezal topes sísmicos y pedestales y se funde.
PILA 5: Instalación acero de refuerzo de núcleos de Caissons 19, 20, 21 y 22 y se funden a nivel del Dado. Se instala acero de refuerzo y encofrado del Dado y se funde. Se instala acero de refuerzo último tramo de Columna en H y se funde. Instalación plataforma y acero de refuerzo Viga Cabezal, topes sísmicos y pedestales y se funde.
PILA 6: Fundida de núcleos de Caissons 23, 24, 25 y 26. Se realzan a nivel de Dado. Se instala acero de refuerzo del Dado y se funde e instalación acero de refuerzo  de Columna en H y se funde. Se instala acero de refuerzo y encofrado y se funde Viga Cabezal con topes sísmicos y pedestales.
ESTRIBO 2: Se funde núcleo de Caisson 27 y 28. Instalación acero de refuezo y encofrado de columnas y se funden. Se instala encofrado y acero de refuerzo para Viga Cabezal y se funde con topes sísmicos y pedestales. Se funde losa de aproximación Estribo 2.
</t>
    </r>
    <r>
      <rPr>
        <u/>
        <sz val="11"/>
        <color theme="1"/>
        <rFont val="Arial"/>
        <family val="2"/>
      </rPr>
      <t xml:space="preserve">SUPERESTRUCTURA
</t>
    </r>
    <r>
      <rPr>
        <sz val="11"/>
        <color theme="1"/>
        <rFont val="Arial"/>
        <family val="2"/>
      </rPr>
      <t>Instalación de mortero de nivelación con SIKA GROUT sobre pedestales.</t>
    </r>
  </si>
  <si>
    <r>
      <rPr>
        <b/>
        <sz val="11"/>
        <color theme="1"/>
        <rFont val="Arial"/>
        <family val="2"/>
      </rPr>
      <t>PUENTE PK8+800 UF1:</t>
    </r>
    <r>
      <rPr>
        <sz val="11"/>
        <color theme="1"/>
        <rFont val="Arial"/>
        <family val="2"/>
      </rPr>
      <t xml:space="preserve"> El concesionario inicia con la construcción de caminos de acceso al sitio de las obras y replanteo topográfico de ubicación de caisson a partir del 13 de mayo de 2019.
</t>
    </r>
    <r>
      <rPr>
        <u/>
        <sz val="11"/>
        <color theme="1"/>
        <rFont val="Arial"/>
        <family val="2"/>
      </rPr>
      <t xml:space="preserve">CONTROL DE EXCAVACIÓN
</t>
    </r>
    <r>
      <rPr>
        <sz val="11"/>
        <color theme="1"/>
        <rFont val="Arial"/>
        <family val="2"/>
      </rPr>
      <t>ESTRIBO 1:  Caisson 1 h=12m, Caisson 2h=12m, Caisson 3 h=12m
PILA 1: Caisson 4 h=14m, Caisson 5 h= 11,5m, Caisson 6 h=12m
PILA 2:  caisson 7 h=12m , Caisson 8 h=12m,  caisson 9 h=14,9m,  caisson 10 h=15,3m,  caisson 11 h=15,5m,  Caisson 12 h=12m</t>
    </r>
    <r>
      <rPr>
        <u/>
        <sz val="11"/>
        <color theme="1"/>
        <rFont val="Arial"/>
        <family val="2"/>
      </rPr>
      <t xml:space="preserve">
</t>
    </r>
    <r>
      <rPr>
        <sz val="11"/>
        <color theme="1"/>
        <rFont val="Arial"/>
        <family val="2"/>
      </rPr>
      <t xml:space="preserve">PILA 3. caisson 13 h=20,34m  Caisson 14 h=18,45m  caisson 15 h=18,1m  caisson 16 h=17,7m  caisson 17 h=18,2m   caisson 18 h=18,24m
PILA 4.  caisson 19 h=19m,  caisson 20 h=18m; caisson 21 h=18m; caisson 22 h=17,2m; caisson 23 h=18m  caisson 24 h= y 16,2m
ESTRIBO 2. caisson 25 h=15,50m; caisson 26 h=17,4m; caisson 27 h=18,2m
El avance en excavación y construcción de anillos es del 102,6%
</t>
    </r>
    <r>
      <rPr>
        <u/>
        <sz val="11"/>
        <color theme="1"/>
        <rFont val="Arial"/>
        <family val="2"/>
      </rPr>
      <t xml:space="preserve">INFRAESTRUCTURA
</t>
    </r>
    <r>
      <rPr>
        <sz val="11"/>
        <color theme="1"/>
        <rFont val="Arial"/>
        <family val="2"/>
      </rPr>
      <t>ESTRIBO 1. Instalación acero de refuerzo y fundida de núcleos Caissons 1, 2 y 3. Se instala solado, acero de refuerzo y encofrado y se funde la Viga Cabezal ambas calzadas. Se instala acero de refuerzo cuerpo del Estribo, topes sísmicos y pedestales y se funde calzada izquierda y derecha.
ESTRIBO 2. Instalación de acero de refuerzo de los núcleos Caissons 25, 26 y 27  y se funden. Se instala acero de refuerzo de Columnas y se funden a nivel de Viga Cabezal. Se instala acero de refuerzo y encofrado y se funde la Viga Cabezal, cuerpo del estribo con topes sísmicos y pedestales de ambas calzadas.
PILA 1: Instalación acero de refuerzo de núcleos 4, 5 y 6 y se funden. Alzado de Columnas 4, 5 y 6 a nivel de Viga Cabezal. Instalación andamios de carga.
PILA 2: Instalación acero de refuerzo del núcleo caisson 7, 8, 9, 10 y 11 y se funden.
PILA 3:  Instalación acero de refuerzo del núcleos caissons 13, 14, 15, 16, 17 y 18. y se funden. Se instala acero de refuerzo elevación columnas a nivel de Dado. Se funde realce de  Columnas 14, 15,  16 y 17 a nivel de Dado. Instalación de andamios de carga para construcción de Dado.
PILA 4: . Instalación de acero de refuerzo  núcleos Caisson 19,  20, 21, 22, 23 y 24  y se funden. Se funden las Columnas hasta el nivel de Dado. Se instala plataforma para el Dado. Se  instala acero de refuerzo y se funde Dado e instalación acero de refuerzo de Columna en H y se funde.  Se instala acero de refuerzo y encofrado Viga Cabezal , topes sísmicos y pedestales y se funde.</t>
    </r>
    <r>
      <rPr>
        <u/>
        <sz val="9"/>
        <color theme="1"/>
        <rFont val="Calibri"/>
        <family val="2"/>
        <scheme val="minor"/>
      </rPr>
      <t/>
    </r>
  </si>
  <si>
    <r>
      <t>PK0+804 - UF3.1A -</t>
    </r>
    <r>
      <rPr>
        <sz val="11"/>
        <color theme="1"/>
        <rFont val="Calibri"/>
        <family val="2"/>
        <scheme val="minor"/>
      </rPr>
      <t xml:space="preserve"> Acopio temporal de material de rezaga. Portal Medellín.</t>
    </r>
  </si>
  <si>
    <t>En la UF 1: El concesionario en este periodo ejecuto las siguientes actividades: En recorrido de inspección de interventoría, no se evidencio actividades en esta UF activa.
Avance a la fecha: Redes electricas:76% - Redes alumbrado público: 65% y Telecomunicaciones 75%.
En la UF3: El concesionario en este periodo ejecuto las siguientes actividades: En recorrido de inspección de interventoría, no se evidencian actividades en traslado de redes, de este frente de obra  activo.
Avance a la fecha: Redes electricas:75% - Redes alumbrado público: 60% y Telecomunicaciones 70%.
En reunión del martes 10 de marzo de 2020, se solicito nuevamente la lista de chequeo de los sitios por intervenir de las UF1 y UF3, el concesionario informo que la proyección la entregaría próximamente.</t>
  </si>
  <si>
    <r>
      <rPr>
        <b/>
        <sz val="11"/>
        <rFont val="Arial"/>
        <family val="2"/>
      </rPr>
      <t>En la UF 1</t>
    </r>
    <r>
      <rPr>
        <sz val="11"/>
        <rFont val="Arial"/>
        <family val="2"/>
      </rPr>
      <t xml:space="preserve"> : En el periodo informado,  En recorrido de inspección de interventoría, se  evidenció que el concesionario continuó con el traslado de redes en entronques de la Galería de Conexión Vehicular No 3 (4+445) (12+905), con la instalación de tubería Diámetro 6" SCH 40, metálica para red contra incendios.</t>
    </r>
  </si>
  <si>
    <t>Frentes de obra Pk 19+000, Pk 20+800, Pk 21+300, Pk 21+800, Pk 27+000, Pk 28+950, Pk 31+100, Captaciones 1 y 5, ZODMES 15, Planta 2, Q. La Seca y Planta 2 seguimiento PMA autorizado por la Resolución 639 del 2017 y sus modificaciones, fichas PMF-01 conservación y restauración de la estabilidad geotécnica, PMF-02 Manejo y disposición de materiales de excavación sobrante y de demoliciones, PMF-05 Manejo de plantas de trituración, concreto y asfalto, PMF-08 Manejo de residuos solidos domésticos, industriales y especiales, PMF-10 Manejo de aguas superficiales, PMF-12 Manejo de la captación, PMF-13 Manejo y control de fuentes de emisiones y ruido y PMF-16 Manejo del recurso hidrico y suelo en fuente de materiales</t>
  </si>
  <si>
    <t>Del 19-03-2020 al 25-03-2020</t>
  </si>
  <si>
    <t>Programa 3. Vinculación mano de obra</t>
  </si>
  <si>
    <t>Programa 4. Información y participación comunitaria</t>
  </si>
  <si>
    <t>Programa 5. Apoyo a la capacidad de gestión institucional</t>
  </si>
  <si>
    <t>Programa 6. Capacitación comunidad aledaña al proyecto</t>
  </si>
  <si>
    <t>Programa 7. Arqueologia preventiva</t>
  </si>
  <si>
    <t>Programa 9. Acompañamiento a la gestión socio predial</t>
  </si>
  <si>
    <t>Dado a la contingencia presentada actualmente por el COVID-19, Las actividades sociales fueron canceladas en su totalidad, puesto que estas se realizan con interacción directa con las comunidades las cuales sobrepasan el personal minimo permitido por reunión o encuentro, el cual es de menos de 10 persona segun decreto gubernamental y municipal de los municipios del area de influencia del proyecto, por ello durante esta semana se estuvieron adelantando actividades de indole administrativos como Matriz MED, e informe mensual.</t>
  </si>
  <si>
    <t>Del 26/03/20
al 01/04/20</t>
  </si>
  <si>
    <t>PK 0+160</t>
  </si>
  <si>
    <t>Lanzavigas, desmontaje para evitar colapso</t>
  </si>
  <si>
    <t xml:space="preserve">Se sigue acopiando material de rezaga del nuevo túnel, Portal Santafé. Sobre la plataforma se han colocado equipos, contenedores, llantas, campamento, materiales y herramienta pesada. El lanzavigas termino su etapa de colocación de vigas pretensadas sobre el puente de La Frisola y ahora se entra en su desarme para su traslado. </t>
  </si>
  <si>
    <t>PK 1+940 - Puente</t>
  </si>
  <si>
    <t xml:space="preserve">Trabajos de estabilidad estructural - Tensionamiento de cables, sellado de culatas, inyección de ductos. </t>
  </si>
  <si>
    <t>Inactivo</t>
  </si>
  <si>
    <t>PK 3+300</t>
  </si>
  <si>
    <t>ODT - Retorno La Aldea. Para evitar inundaciones en alrededores de obra y en la Escuela.</t>
  </si>
  <si>
    <t>Personal con herramienta menor, hace excavación e instalación del acero de refuerzo y de su formaleta para canal.</t>
  </si>
  <si>
    <t>PK 5+240 - Puente La Potrera</t>
  </si>
  <si>
    <t>Carro de avance. Voladizos sucesivos. Requiere terminación de la obra</t>
  </si>
  <si>
    <t>Hay personal trabajando y  también hay personal de topografía realizando sus mediciones alti planimétricas. 
Se trabaja en: La instalación de acero de refuerzo y en el encofrado para el dado de la pila # 1. Hay también instalación de acero de refuerzo para las dovelas # 10 sobre el voladizo 3 y 4.</t>
  </si>
  <si>
    <t>PK 5+540 - Puente perdida de banca</t>
  </si>
  <si>
    <t>Lanzavigas, estabilización y montaje para evitar colapso</t>
  </si>
  <si>
    <t>Personal se dedica a trabajos de soldadura.</t>
  </si>
  <si>
    <t>PK 6+200</t>
  </si>
  <si>
    <t>PK 7+000</t>
  </si>
  <si>
    <t>Taludes: (Por estabilidad global / local) Perfilado, pernos, malla, concreto lanzado, drenes; para no afectar la vía existente. Habrá inyección de pernos.</t>
  </si>
  <si>
    <t>PK 11+700 Zona del retorno # 1</t>
  </si>
  <si>
    <t>Acopio y trasiego de material traído de los portales del nuevo túnel.</t>
  </si>
  <si>
    <t xml:space="preserve">Planta de trituración que estaba instalada en La Volcana. Se evidencia la presencia de volquetas de doble viaje que ingresan material de rezaga. Hay maquinaria que acomoda material (como bulldozer D6T y excavadora sobre oruga CAT). </t>
  </si>
  <si>
    <t>PK 14+900</t>
  </si>
  <si>
    <t>PK 15+600</t>
  </si>
  <si>
    <t xml:space="preserve">ODT + redes de drenajes superficiales sobre terraplén </t>
  </si>
  <si>
    <t>PK 14+820</t>
  </si>
  <si>
    <t>ODT + redes de drenajes superficiales sobre talud</t>
  </si>
  <si>
    <t>PK 16+400</t>
  </si>
  <si>
    <t>ODT + redes de drenajes en plataforma y relleno</t>
  </si>
  <si>
    <t>PK 11</t>
  </si>
  <si>
    <t>Zodme La Cueva</t>
  </si>
  <si>
    <t>Rellenos,  redes de drenajes superficiales, paisajismo, revegetalizacion etc.</t>
  </si>
  <si>
    <t>PK 16</t>
  </si>
  <si>
    <t>Zodme Guacamayas</t>
  </si>
  <si>
    <t>Concretos premezclados</t>
  </si>
  <si>
    <t xml:space="preserve">Las plantas concreteras del PK 13 y del PK 1+200 harán la fabricación de: concretos lanzados, concretos estructurales, morteros de inyección y los concretos simples; según los requerimientos de cada uno de los frentes activos. </t>
  </si>
  <si>
    <t>Mantenimiento de redes</t>
  </si>
  <si>
    <t>Personal de apoyo según necesidades</t>
  </si>
  <si>
    <t>ACTIVIDADES CRÍTICAS SEGÚN ANEXO #1 DE MAR 1, POR LA CUARENTENA DEL COVID-19</t>
  </si>
  <si>
    <t>ACTIVIDADES CRITICAS SEGUN ANEXO #1 DE MAR 1 POR LA CUARENTENA DEL COVID-19</t>
  </si>
  <si>
    <t>PK 24+300 CD - Box # 106</t>
  </si>
  <si>
    <t>Trabajos mecánicos para encoles y encausamiento, a fin de evitar inundación - Sitio Piedras Verdes</t>
  </si>
  <si>
    <t>Inactivo. Sobre el sector Se trabajo en ODTs  de 900 y 1500 mm. Pero la ODT tipo Box (o # 106 del PK 24+300, frente a Piedras Verdes)  debido a que esta obra se dejo iniciada y el encole debe quedar apto para captar aguas pluviales, debe ser terminado de manera que no produzca inundación en predios particulares, ni empozamientos sobre el terraplén de la nueva calzada, hoy en servicio del transito automotor.</t>
  </si>
  <si>
    <t>PK 27+400 CD - Box # 126</t>
  </si>
  <si>
    <t>Trabajos de excavación, de llenos y corregir posible inestabilidad sobre la nueva calzada - Sitio cercano a la planta de asfaltos</t>
  </si>
  <si>
    <t xml:space="preserve">Inactivo. Sector correspondiente frente a la zodme # 16 y la Planta # 2. El box del PK 27+560 o # 126, tiene grietas en sus dos muros verticales; se tiene que demoler y reconstruir, ya no se transita sobre el. </t>
  </si>
  <si>
    <t>Encepado, caissons y dado de la pila # 1 - Lado oriental o de San Nicolás</t>
  </si>
  <si>
    <t xml:space="preserve">Hay personal dedicado a la fundición del concreto premezclado, para el dado de apoyo de la pila # 1 del nuevo puente sobre el Rio Cauca. Se tiene proyectado colocar 1202 m3 de concreto con resistencia a la compresión de 4000 psi. (o 28 Mpa). Personal de laboratorio tanto de la Constructora como de la Interventoría toma muestras de cilindros (para los ensayos a compresión en lab.), se toman temperaturas de vaciado, de asentamientos, etc. El concreto es trasportado por vehículos Mixer y es fabricado y por MAR1. Por lo tanto, serán mas de 30 horas continuas de vaciado de hormigón colocado y distribuido por sus cuadrillas y mediante el uso de bombas de capacidad apropiada. Se inicia temporada de lluvias. </t>
  </si>
  <si>
    <t>PK 33+200 Nuevo Puente sobre el Rio Cauca</t>
  </si>
  <si>
    <t xml:space="preserve">El cobro se hace sin contratiempos en ambos sentidos. Hay bastante transito de vehículos de carga y de motos. Se sigue control de vehículos particulares por la cuarentena obligatoria ordenada por el Gobierno Nal. (Covid-19). Hay control Policial. </t>
  </si>
  <si>
    <t xml:space="preserve">FRENTE INACTIVO - Talud rehabilitado. En observación por haber fallado. Fue realizado un tratamiento como estabilización de hidrosiembra, con perforación de drenes horizontales y construcción de drenaje en forma parcial (cuneta de sección en V sobre la banca intermedia). En un tramo superior del talud (zona mas afectada), se aplicó concreto lanzado. 
Pero sobre la pata del talud, se hace el acopio 'provisional' del material de rezaga, portal Medellín; para después transportarlo a la nueva planta de trituración ubicada en el PK 11+700. </t>
  </si>
  <si>
    <t>Unidad Funcional 4,1 - Rehabilitación Sector 4.1 Venecia - Peñalisa (Salgar) 8,8 KM</t>
  </si>
  <si>
    <t>Inactivo. Trabajos pendientes por señalización vertical. Pendiente también el retiro de señales remplazadas.</t>
  </si>
  <si>
    <t xml:space="preserve">PK 3+300. Sector de La Aldea. Personal con herramienta menor, realiza excavación manual para seguir construyendo un canal que conducirá agua pluviales.  </t>
  </si>
  <si>
    <t xml:space="preserve">PK 6+240 Construcción de puente. Personal lleva cabo el acopio y aprovisionamiento del acero de refuerzo que se utilizara para los caisson (o cimentación profunda) de la pila # 1. </t>
  </si>
  <si>
    <t>PK 5+240. Puente La Potrera. Sobre la pila # 1. Personal realiza la instalación de los diferentes aceros de refuerzo corrugado (con Fy= 60000 psi) y del encofrado del dado. El terreno de intervención es bastante escarpado.</t>
  </si>
  <si>
    <t>PK 5+240. Puente La Potrera - Construcción por voladizos sucesivos y dovelas in situ, sobre la pila # 2. Hay instalación del acero de refuerzo y el encofrado de la dovela # 10 en el voladizo 4. Pronto se hará su fundido con concreto hidráulico.</t>
  </si>
  <si>
    <t>PK 33+200. Dado de apoyo para la pila # 1 sobre el nuevo puente del Rio Cauca - El ritmo de colocación del concreto premezclado a fin de ser uniforme (tanto horizontal como verticalmente) se controla con equipos de bombeo con capacidad y tamaño apropiados. Las cuadrillas de colocación, se encargan de distribuirlo en forma continua, uniforme y homogénea. Serán mas de 30 hrs. continuas de vaciado para una cantidad de 1202 m3. Posteriormente, habrá control del curado (con productos químicos) para que el hormigón pueda desarrollar la resistencia y la durabilidad deseada.</t>
  </si>
  <si>
    <t>PK 33+200. Dado de apoyo para la pila # 1 sobre el nuevo puente del Rio Cauca - Método de control y calidad del hormigón a fundir. Personal de laboratorio ejecuta el ensayo de asentamiento (o slump), por el método del cono de Abrams.</t>
  </si>
  <si>
    <t>PK 33+200. Dado de apoyo para la pila # 1 sobre el nuevo puente del Rio Cauca - Método de control y calidad del concreto a fundir. Personal de laboratorio toma registros de temperaturas de colocación del hormigón premezclado.</t>
  </si>
  <si>
    <t>PK 0+060 Playa de peajes. La circulación de usuarios con vehículos particulares y de pasajeros por el peaje, fue restringida debido al estado de aislamiento preventivo y obligatorio por el Covid-19. Se permite el paso de vehículos de carga sin restricciones y hay también fuerte control policial.</t>
  </si>
  <si>
    <t xml:space="preserve">PK 0+700 CCO del túnel. Se encuentran estacionadas, grúas y ambulancia para prestar servicios de emergencias, a los usuarios del corredor vial concesionado.    </t>
  </si>
  <si>
    <r>
      <rPr>
        <b/>
        <sz val="11"/>
        <rFont val="Arial"/>
        <family val="2"/>
      </rPr>
      <t>Portal Medellín - segundo tubo Túnel Occidente</t>
    </r>
    <r>
      <rPr>
        <sz val="11"/>
        <rFont val="Arial"/>
        <family val="2"/>
      </rPr>
      <t xml:space="preserve">
Actividades de excavación perforación y voladura en túnel principal- Sección - completa, Tipo SB-3 (Portal Medellín).
</t>
    </r>
  </si>
  <si>
    <t>En este periodo el concesionario continuó con las siguientes actividades:
En Portal Medellín (PK0+804)-UF3.1A,  El día 26 de marzo de 2020 en el PK2+407,50, se ejecutó cambió de sostenimiento de Tipo SA-2 a SB-3;  Por otro lado se continuó con la excavación del túnel principal, por el sistema de perforación y voladura y perfilado mecánico, en terrenos con sostenimiento Tipo SB-3, sección completa,  en el PK2+426,20 L acumulada=1.622,20 m a origen,  para el sellado se instalaron 5 cm de concreto lanzado de 30 MPa (Adicionado con macrofibra estructural de polipropileno 5Kg/m3); se instalaron bulones expansivos Tipo MIDI, marca Bulteck, en  tres bolillo (1,5 m (T) X (2,0m (L) ) de longitud 4m, con placas de reparto de 20mX20m y e= 6mm, y finalmente la instalación de 8 cm de concreto lanzado de 30 MPa (Adicionado con macro-fibra estructural de polipropileno - 5Kg/m3).
En  Galería de Conexión Peatonal No 1 (1+230). La excavación de la galería desde el túnel nuevo, continua suspendida,  avanza en terrenos con sostenimiento Tipo SG- III, sección completa, en el PK0+009- L acumulada=9 m a origen; éste avance esta adelantado,  teniendo en cuenta el programa de obra actualizado, el cual contempla el  inicio de excavación, el día 31 de marzo de 2021.
En  Galería de Conexión Peatonal No 2 (2+165). La excavación de la galería desde el túnel nuevo, continua suspendida; avanza en terrenos con sostenimiento Tipo SG- III, sección completa, en el PK0+003- L acumulada=3 m a origen; éste avance esta adelantado,  teniendo en cuenta el programa de obra actualizado, el cual contempla el  inicio de excavación, el día 21 de enero de 2021.
Se continuó la ventilación del túnel, con ventilador axial Zitron 286 KW, el  bombeo y tratamiento de aguas de infiltración y aguas industriales producto de la perforación.
En el periodo informado, se evidenció que la PTAR  continuó con el tratamiento de las aguas residuales y de perforación del túnel Portal Medellín, sin embargo el vertimiento de las aguas residuales a la quebrada LA CULEBRA, permanece suspendido por orden de CORANTIOQUIA, el vertimiento se esta realizando por el sistema de drenaje del túnel existente el cual descarga en la quebrada LA FRISOLA.
Se evidenció que continúan las infiltraciones con menor caudal, sin embargo en las reuniones de seguimiento de obra anteriores, y del pasado 10 de marzo de 2020, se le ratifico la solicitud de continuar con el monitoreo de caudales y el control y encausamiento adecuado (construcción de cunetas), tanto de las aguas de infiltración como de perforación del túnel, además del mantenimiento permanente que se le debe ejecutar a la rasante actual; ya que ésta presenta baches llenos de agua y desniveles pronunciados. Igualmente se le informó nuevamente al concesionario que debe relanzar concreto en los "PATEROS"  que están con escaso concreto de sostenimiento.</t>
  </si>
  <si>
    <r>
      <rPr>
        <b/>
        <sz val="11"/>
        <rFont val="Arial"/>
        <family val="2"/>
      </rPr>
      <t>Portal Santa Fe - Segundo Tubo Túnel de Occidente</t>
    </r>
    <r>
      <rPr>
        <sz val="11"/>
        <rFont val="Arial"/>
        <family val="2"/>
      </rPr>
      <t xml:space="preserve">
Actividades de excavación por el sistema perforación y voladura en túnel principal- Sección - completa, Tipo SB-3, (Portal Santa Fe).
Actividades de instalación concreto en Nicho SOS y de atices en Galería vehicular  No 3.</t>
    </r>
  </si>
  <si>
    <t xml:space="preserve">
En el Portal Santa Fe de Antioquia (PK5+410)-UF3.1C.  El día 1 de abril de 2020,en el PK3+579,8 se ejecutó cambió de sostenimiento de Tipo SA-2, a  SB-3. Por otro lado se continuó con la excavación del túnel principal, por el sistema de perforación y voladura y perfilado mecánico, en terrenos con sostenimiento Tipo SB-3, sección completa, en el PK3+575,7 L acumulada=1.834,3 m a origen,  para el sellado se instalaron 5 cm de concreto lanzado de 30 MPa (Adicionado con macrofibra estructural de polipropileno 5Kg/m3),  se instalaron bulones expansivos Tipo MIDI, marca Bulteck, en  tres bolillo (1,5 m (T) X (2,0m (L) ) de longitud 4m, con placas de reparto de 20mX20m y e= 6mm, y finalmente la instalación de 8 cm de concreto lanzado de 30 MPa (Adicionado con macro-fibra estructural de polipropileno - 5Kg/m3).
En el  PK4+390, se instaló concreto de 31,5  MPa en el nicho SOS N°1 en terreno tipo SA-3, y en el PK4+450 , se ejecuto la instalación de paraguas de atices para excavación de galería vehicular N°3. Portal Santa Fe; este avance está adelantado, teniendo en cuenta el programa de obra actualizado, el cual contempla el  inicio de excavación, el día 12 de marzo de 2021.
Por otro lado continúan las infiltraciones con menor caudal, e infiltraciones intensas localizadas sin control alguno; por lo anterior en las reuniones de seguimiento de obra anteriores, y del pasado 10 de marzo de 2020, se le ratificó la solicitud de continuar con el monitoreo de caudales y el control y encausamiento adecuado (construcción e cunetas), tanto de las aguas de infiltración como de perforación del túnel; además del mantenimiento permanente que se le debe ejecutar a la rasante actual; ya que ésta presenta baches llenos de agua y desniveles pronunciados. El concesionario que relanzó concreto en los "PATEROS"  que estaban con escaso concreto de sostenimiento.
</t>
  </si>
  <si>
    <r>
      <rPr>
        <b/>
        <sz val="11"/>
        <rFont val="Calibri"/>
        <family val="2"/>
        <scheme val="minor"/>
      </rPr>
      <t>PK0+804 - UF3.1A -</t>
    </r>
    <r>
      <rPr>
        <sz val="11"/>
        <rFont val="Calibri"/>
        <family val="2"/>
        <scheme val="minor"/>
      </rPr>
      <t xml:space="preserve"> Se restringe el ingreso al túnel por cargue y voladura, excavación de túnel principal, sección tipo SB-3. Portal Medellín.</t>
    </r>
  </si>
  <si>
    <r>
      <t>PK0+804 - UF3.1A -</t>
    </r>
    <r>
      <rPr>
        <sz val="11"/>
        <color theme="1"/>
        <rFont val="Calibri"/>
        <family val="2"/>
        <scheme val="minor"/>
      </rPr>
      <t>Se restringe el ingreso al túnel por cargue y voladura, excavación de túnel principal, sección tipo SA-2. Portal Medellín..</t>
    </r>
  </si>
  <si>
    <r>
      <t xml:space="preserve">PK 0+804 - UF3.1A - </t>
    </r>
    <r>
      <rPr>
        <sz val="11"/>
        <rFont val="Calibri"/>
        <family val="2"/>
        <scheme val="minor"/>
      </rPr>
      <t>Evacuación de agua de infiltración para conducción a Ptar. Portal Medellín.</t>
    </r>
  </si>
  <si>
    <r>
      <t xml:space="preserve">PK0+820 - UF3.1A - </t>
    </r>
    <r>
      <rPr>
        <sz val="11"/>
        <rFont val="Calibri"/>
        <family val="2"/>
        <scheme val="minor"/>
      </rPr>
      <t>Pozo de sedimentación y bombeo en funcionamiento. Portal Medellín.</t>
    </r>
  </si>
  <si>
    <r>
      <t xml:space="preserve">PK2+426,20 - UF3.1A - </t>
    </r>
    <r>
      <rPr>
        <sz val="11"/>
        <color theme="1"/>
        <rFont val="Calibri"/>
        <family val="2"/>
        <scheme val="minor"/>
      </rPr>
      <t>Retiro de material de rezaga, excavación túnel principal, sección sostenimiento tipo SB-3. Portal Medellín.</t>
    </r>
  </si>
  <si>
    <r>
      <rPr>
        <b/>
        <sz val="11"/>
        <color theme="1"/>
        <rFont val="Calibri"/>
        <family val="2"/>
        <scheme val="minor"/>
      </rPr>
      <t>PK2+426,20 - UF3.1A -</t>
    </r>
    <r>
      <rPr>
        <sz val="11"/>
        <color theme="1"/>
        <rFont val="Calibri"/>
        <family val="2"/>
        <scheme val="minor"/>
      </rPr>
      <t xml:space="preserve"> Retiro de material de rezaga, excavación túnel principal, sección sostenimiento tipo SB-3. Portal Medellín.</t>
    </r>
  </si>
  <si>
    <r>
      <t xml:space="preserve">PK2+426,20 - UF3.1A - </t>
    </r>
    <r>
      <rPr>
        <sz val="11"/>
        <color theme="1"/>
        <rFont val="Calibri"/>
        <family val="2"/>
        <scheme val="minor"/>
      </rPr>
      <t>Perfilado del frente mediante mediante medios mecánicos, excavación túnel principal, sección sostenimiento tipo SB-3. Portal Medellín.</t>
    </r>
  </si>
  <si>
    <r>
      <t xml:space="preserve">PK2+300 - UF3.1A - </t>
    </r>
    <r>
      <rPr>
        <sz val="11"/>
        <color theme="1"/>
        <rFont val="Calibri"/>
        <family val="2"/>
        <scheme val="minor"/>
      </rPr>
      <t>Pateros con lanzado de concreto insuficiente. Portal Medellín.</t>
    </r>
  </si>
  <si>
    <r>
      <t xml:space="preserve">PK2+380 - UF3.1A </t>
    </r>
    <r>
      <rPr>
        <sz val="11"/>
        <color theme="1"/>
        <rFont val="Calibri"/>
        <family val="2"/>
        <scheme val="minor"/>
      </rPr>
      <t>- Cunetas inexistentes, el agua discurre por la mitad de la vía. Portal Medellín.</t>
    </r>
  </si>
  <si>
    <r>
      <rPr>
        <b/>
        <sz val="11"/>
        <rFont val="Calibri"/>
        <family val="2"/>
        <scheme val="minor"/>
      </rPr>
      <t>PK5+410 - UF3.1C -</t>
    </r>
    <r>
      <rPr>
        <sz val="11"/>
        <rFont val="Calibri"/>
        <family val="2"/>
        <scheme val="minor"/>
      </rPr>
      <t xml:space="preserve"> Se restringe el ingreso al túnel por cargue y voladura, excavación de túnel principal, sección tipo SA-2. Portal Santa Fé.</t>
    </r>
  </si>
  <si>
    <r>
      <t>PK5+410 - UF3.1C -</t>
    </r>
    <r>
      <rPr>
        <sz val="11"/>
        <color theme="1"/>
        <rFont val="Calibri"/>
        <family val="2"/>
        <scheme val="minor"/>
      </rPr>
      <t xml:space="preserve"> Acopio temporal de material de rezaga. Portal Santa Fé.</t>
    </r>
  </si>
  <si>
    <r>
      <rPr>
        <b/>
        <sz val="11"/>
        <rFont val="Calibri"/>
        <family val="2"/>
        <scheme val="minor"/>
      </rPr>
      <t>PK5+410 - UF3.1C -</t>
    </r>
    <r>
      <rPr>
        <sz val="11"/>
        <rFont val="Calibri"/>
        <family val="2"/>
        <scheme val="minor"/>
      </rPr>
      <t xml:space="preserve"> Ptar en fucionamiento. Portal Santa Fé.</t>
    </r>
  </si>
  <si>
    <r>
      <t xml:space="preserve">PK5+410 - UF3.1C - </t>
    </r>
    <r>
      <rPr>
        <sz val="11"/>
        <color theme="1"/>
        <rFont val="Calibri"/>
        <family val="2"/>
        <scheme val="minor"/>
      </rPr>
      <t>Acopio temporal de material de rezaga. Portal Santa Fé.</t>
    </r>
  </si>
  <si>
    <r>
      <t xml:space="preserve">PK5+410 - UF3.1C - </t>
    </r>
    <r>
      <rPr>
        <sz val="11"/>
        <color theme="1"/>
        <rFont val="Calibri"/>
        <family val="2"/>
        <scheme val="minor"/>
      </rPr>
      <t>Pozos de sedimentación y bombeo en funcionamiento. Portal Santa Fé.</t>
    </r>
  </si>
  <si>
    <r>
      <t xml:space="preserve">PK3+586,2 - UF3.1C - </t>
    </r>
    <r>
      <rPr>
        <sz val="11"/>
        <color theme="1"/>
        <rFont val="Calibri"/>
        <family val="2"/>
        <scheme val="minor"/>
      </rPr>
      <t xml:space="preserve">Retiro de material de rezaga, excavación túnel principal, sección sostenimiento tipo SA-2. Portal Santa Fe. </t>
    </r>
  </si>
  <si>
    <r>
      <t>PK3+586,2 - UF3.1C -</t>
    </r>
    <r>
      <rPr>
        <sz val="11"/>
        <color theme="1"/>
        <rFont val="Calibri"/>
        <family val="2"/>
        <scheme val="minor"/>
      </rPr>
      <t xml:space="preserve"> Perfilado del frente mediante medios mecánicos, excavación túnel principal, sección sostenimiento tipo SA-2. Portal Santa Fe. </t>
    </r>
  </si>
  <si>
    <r>
      <t xml:space="preserve">PK3+586,2 - UF3.1C - </t>
    </r>
    <r>
      <rPr>
        <sz val="11"/>
        <color theme="1"/>
        <rFont val="Calibri"/>
        <family val="2"/>
        <scheme val="minor"/>
      </rPr>
      <t xml:space="preserve">Perfilado del frente mediante medios mecánicos, excavación túnel principal, sección sostenimiento tipo SA-2. Portal Santa Fe. </t>
    </r>
  </si>
  <si>
    <r>
      <t>PK3+630 - UF3.1C -</t>
    </r>
    <r>
      <rPr>
        <sz val="11"/>
        <color theme="1"/>
        <rFont val="Calibri"/>
        <family val="2"/>
        <scheme val="minor"/>
      </rPr>
      <t xml:space="preserve"> Acopio de material de rezaga dentro del túnel. Portal Santa Fe. </t>
    </r>
  </si>
  <si>
    <r>
      <t xml:space="preserve">PK3+700 - UF3.1C - </t>
    </r>
    <r>
      <rPr>
        <sz val="11"/>
        <color theme="1"/>
        <rFont val="Calibri"/>
        <family val="2"/>
        <scheme val="minor"/>
      </rPr>
      <t xml:space="preserve">Cunetas mal ejecutadas. Portal Santa Fe. </t>
    </r>
  </si>
  <si>
    <r>
      <t>PK3+850 - UF3.1C -</t>
    </r>
    <r>
      <rPr>
        <sz val="11"/>
        <color theme="1"/>
        <rFont val="Calibri"/>
        <family val="2"/>
        <scheme val="minor"/>
      </rPr>
      <t xml:space="preserve"> Cunetas inexistentes, el agua discurre por la mitad de la vía. Portal Santa Fe. </t>
    </r>
  </si>
  <si>
    <r>
      <t>PK3+700 - UF3.1C -</t>
    </r>
    <r>
      <rPr>
        <sz val="11"/>
        <color theme="1"/>
        <rFont val="Calibri"/>
        <family val="2"/>
        <scheme val="minor"/>
      </rPr>
      <t xml:space="preserve"> Re lanzado de concreto para completar sostenimiento. Portal Santa Fe. </t>
    </r>
  </si>
  <si>
    <r>
      <t>PK3+575,7 - UF3.1C -</t>
    </r>
    <r>
      <rPr>
        <sz val="11"/>
        <color theme="1"/>
        <rFont val="Calibri"/>
        <family val="2"/>
        <scheme val="minor"/>
      </rPr>
      <t xml:space="preserve"> Perfilado del frente mediante medios mecánicos, excavación túnel principal, sección sostenimiento tipo SB-3. Portal Santa Fe. </t>
    </r>
  </si>
  <si>
    <r>
      <t xml:space="preserve">PK3+575,7 - UF3.1C - </t>
    </r>
    <r>
      <rPr>
        <sz val="11"/>
        <color theme="1"/>
        <rFont val="Calibri"/>
        <family val="2"/>
        <scheme val="minor"/>
      </rPr>
      <t>Sostenimiento de anillo de pernos, excavación túnel principal, sección sostenimiento tipo SB-3</t>
    </r>
    <r>
      <rPr>
        <b/>
        <sz val="11"/>
        <color theme="1"/>
        <rFont val="Calibri"/>
        <family val="2"/>
        <scheme val="minor"/>
      </rPr>
      <t xml:space="preserve">. Portal Santa Fe. </t>
    </r>
  </si>
  <si>
    <t>26/03/2020-01/04/2020</t>
  </si>
  <si>
    <t>REMISORIO 0089 EN RESPUESTA AL OFICIO 02-01-20200313000826</t>
  </si>
  <si>
    <t>La Interventoría dejó en observación la modificación al Avalúo del Predio MAR1_UF1_097 y tambien dejó en observación el Avalúo del Predio MAR1_UF1_098A</t>
  </si>
  <si>
    <t>REMISORIO 0090 EN RESPUESTA AL OFICIO 02-01-20200312000814</t>
  </si>
  <si>
    <t>La Interventoría dejó "NO OBJETADO" el Avalúo del Predio MAR1_UF2_157</t>
  </si>
  <si>
    <t>REMISORIO 0091 EN RESPUESTA A LOS OFICIOS 02-01-20200312000815 Y 02-01-20200312000849</t>
  </si>
  <si>
    <t>La Interventoría dejó en observación la modificación al Avalúo del Predio MAR1_UF2_154 y tambien dejó "NO OBJETADO" el Alcance de Estudio de Titulos de dicho Predio.</t>
  </si>
  <si>
    <t>REMISORIO 0092 EN RESPUESTA AL OFICIO 02-01-20200312000819</t>
  </si>
  <si>
    <t>La Interventoria dejó "NO OBJETADO" la modificación al Avalúo del Predio MAR1_UF2_153</t>
  </si>
  <si>
    <t>REMISORIIO 0093 EN RESPUESTA AL OFICIO 02-01-20200316000839</t>
  </si>
  <si>
    <t>La Interventoría dejó en observación la modificación al Avalúo del Predio MAR1_UF2_028</t>
  </si>
  <si>
    <t>Periodo: Del 26 de marzo al 1 de abril de 2020</t>
  </si>
  <si>
    <r>
      <rPr>
        <sz val="10"/>
        <color theme="1"/>
        <rFont val="Arial"/>
        <family val="2"/>
      </rPr>
      <t>Periodo</t>
    </r>
    <r>
      <rPr>
        <b/>
        <sz val="10"/>
        <color theme="1"/>
        <rFont val="Arial"/>
        <family val="2"/>
      </rPr>
      <t xml:space="preserve">: </t>
    </r>
    <r>
      <rPr>
        <sz val="10"/>
        <color theme="1"/>
        <rFont val="Calibri"/>
        <family val="2"/>
        <scheme val="minor"/>
      </rPr>
      <t>Del 26 de marzo al 1 de abril de 2020</t>
    </r>
  </si>
  <si>
    <t>ENTREGA DE MODIFICACION DEL VOL. II TRAZADO Y DISEÑO GEOMETRICO DE LA UNIDAD FUNCIONAL 2,1 VERSION 11</t>
  </si>
  <si>
    <t>D-02-01-20200317-000858</t>
  </si>
  <si>
    <t>ENTREGA DE MODIFICACION DEL VOL. II TRAZADO Y DISEÑO GEOMETRICO DE LA UNIDAD FUNCIONAL 1 VERSION 9</t>
  </si>
  <si>
    <t>D-02-01-20200317-000859</t>
  </si>
  <si>
    <t>Notificacion verificacion de la unidad funcional 3,1C</t>
  </si>
  <si>
    <t>D-02-01-20200327-000931</t>
  </si>
  <si>
    <t>RESPUESTA AL COMUNICADO EPS4G-0217-20 REFERENTE AL MANEJO DE AGUAS DE INFILTRACION CUNETAS, MANTENIMIENTO RASANTE ACTUAL, PORTAL SANTA FE</t>
  </si>
  <si>
    <t>D-02-01-20200401-000981</t>
  </si>
  <si>
    <t>RESPUESTA AL COMUNICADO EPS4G-1393-19 Y EPS4G-0203-20 REFERENTE A LOS DISEÑOS DE LAS AMPLIACIONES DE PUENTES EXISTENTES EN LAS UF1 Y UF2,1</t>
  </si>
  <si>
    <t>D-02-01-20200401-000982</t>
  </si>
  <si>
    <t>RESPUESTA A COMUNICACIÓN EPS4G-094-20 REFERENTE A LA ENTREGA DEL DISEÑO ESTRUCTURAL DEL PUENTE K33+100 SOBRE EL RIO CAUCA</t>
  </si>
  <si>
    <t>D-02-01-20200401-000983</t>
  </si>
  <si>
    <t>ENTREGA DE DISEÑO ESTRUCTURAL ODT 209 K18+400 UBICADA EN EL RETORNO SAN JERONIMO</t>
  </si>
  <si>
    <t>D-02-01-20200401-000984</t>
  </si>
  <si>
    <t>RESPUESTA AL COMUNICADO EPS4G-0162-20 REFERENTE A LA ENTREGA DEL DISEÑO ESTRUCTURAL ODT 064 K13+998 UF1</t>
  </si>
  <si>
    <t>D-02-01-20200402-000996</t>
  </si>
  <si>
    <t>MEDICION DE CONVERGENCIAS DEL TUNEL OCCIDENTE DEL 16 DE MARZO DEL 2020</t>
  </si>
  <si>
    <t>D-02-01-20200402-000997</t>
  </si>
  <si>
    <t>Aporte de riesgo compartido</t>
  </si>
  <si>
    <t>Enero-2020</t>
  </si>
  <si>
    <t>Febrero-2020</t>
  </si>
  <si>
    <t>Interventoria y Supervisión</t>
  </si>
  <si>
    <t>Giro 31</t>
  </si>
  <si>
    <t>Aporte de enero 31 -2020</t>
  </si>
  <si>
    <t>Cumplio aporte del mes de Enero 2020</t>
  </si>
  <si>
    <t>Giro 32</t>
  </si>
  <si>
    <t>Aporte de Febrero 29 -2020</t>
  </si>
  <si>
    <t>Feb-20</t>
  </si>
  <si>
    <t>Aporte fuera de la fecha y no cumple con el valor de referencia</t>
  </si>
  <si>
    <t>Giro 33</t>
  </si>
  <si>
    <t>Aporte de Marzo 31 -2020</t>
  </si>
  <si>
    <t>Cumplio aporte del mes de Marzo 2020</t>
  </si>
  <si>
    <t>Predios ll</t>
  </si>
  <si>
    <t>feb-2020</t>
  </si>
  <si>
    <t>Vigencias</t>
  </si>
  <si>
    <t>UF1 - PR 39+600. SEÑALIZACION VERTICAL.</t>
  </si>
  <si>
    <t>UF1 - PR 34+900. ZONA DE DERRUMBES.</t>
  </si>
  <si>
    <t>UF1 - PR  36+500. DESVIO.</t>
  </si>
  <si>
    <t>UF2.2 -  PR 106+500. VIA NORMAL.</t>
  </si>
  <si>
    <t>UF2.2 - PR 107+500. SEÑALIZACION VERTICAL.</t>
  </si>
  <si>
    <t>UF2 .2 - PR  114+900. POLICIA DE TRANSITO.</t>
  </si>
  <si>
    <t>UF2.2 - PR  107+600. REDUCTORES DE VELOCIDAD.</t>
  </si>
  <si>
    <t>UF2.1 - PR 6+400. PUENTE EN OPERACION.</t>
  </si>
  <si>
    <t>UF2.1 - PR 12+100. DESVIO.</t>
  </si>
  <si>
    <t>UF3 - PR 44+700. GRUA.</t>
  </si>
  <si>
    <t>UF3 - PR 43+700. TUNEL EN OPERACIÓN.</t>
  </si>
  <si>
    <t>UF3 - PR 44+700. AMBULANCIA.</t>
  </si>
  <si>
    <t>UF4.2 - PR 71+000. VIA NORMAL.</t>
  </si>
  <si>
    <t>UF4.2 - PR 70+300. POSTE S.O.S.</t>
  </si>
  <si>
    <t>UF4.2 - PR 72+800. PUENTE EN OPERACION.</t>
  </si>
  <si>
    <t>UF4.2 - PR  67+800. ZONA ESCOLAR.</t>
  </si>
  <si>
    <t>PK 5+240. Puente La Potrera. Pila 1, instalación acero de refuerzo y encofrado del dado.</t>
  </si>
  <si>
    <t>PK 5+410. Puente perdida de banca. Personal en espera de ser recogido por el bus que los llevara a Medellin</t>
  </si>
  <si>
    <t xml:space="preserve">PK 5+410. Puente en La Potrera (Método de construcción - carro de avance). Personal realiza trabajos topográficos. </t>
  </si>
  <si>
    <t>REGISTRO FOTOGRAFICO PUENTES UF-2</t>
  </si>
  <si>
    <t>PK 33+200. Nuevo puente sobre el Rio Cauca (estribo #1). Personal a toda maquina, realiza la colocación de hierros corrugados, su amarre y la colocación de encofrados metálicos.</t>
  </si>
  <si>
    <t>PK 33+200. Estribo # 1 sobre el nuevo puente del Rio Cauca. Para su colocación 'en obra' se debe recurrir a bombas de concreto. Se tiene previsto colocar el hormigon durante 30 hr. continuas.</t>
  </si>
  <si>
    <t>PK 33+200. Estribo # 1 sobre el nuevo puente del Rio Cauca - Método de control y calidad del hormigón a fundir. Personal de laboratorio ejecuta el ensayo de asentamiento (o slump), por el método del cono de Abrams.</t>
  </si>
  <si>
    <t>PK 33+200. Estribo # 1 sobre el nuevo puente del Rio Cauca - Método de control y calidad del concreto a fundir. Personal de laboratorio toma registros de temperaturas de colocación del hormigón premezclado.</t>
  </si>
  <si>
    <t>PK 33+200. Pila # 1 sobre el nuevo puente del Rio Cauca. Para su colocación 'en obra' se debe recurrir a bombas de concreto. Se ilustra la colocación de los últimos m3 de concreto premezclado.</t>
  </si>
  <si>
    <t xml:space="preserve">PK 33+200. Pila # 1 sobre el nuevo puente del Rio Cauca - Aunque el día esta fresco, se controla su curado y se recurre al uso de  anti-sol, mediante aspersión. Anoche llovió toda la noche. </t>
  </si>
  <si>
    <t>PK 33+200. Pila # 1 sobre el nuevo puente del Rio Cauca. Para su colocación 'en obra' se debió recurrir a bombas de concreto. A las 16:10 pm. finaliza colocación o vaciado de la totalidad del concreto.</t>
  </si>
  <si>
    <t xml:space="preserve">PK 33+200. Pila # 1. Personal de la Interventoría, toma muestras de cilindros del concreto premezclado utilizado, para confirmar la resistencia a la compresión en laboratorio. </t>
  </si>
  <si>
    <r>
      <t xml:space="preserve">CONTINÚ A IGUAL A SEMANA ANTERIOR POR CONTINGENCIA DEL COVID-19 -  SOLO SE LABORÓ EN LOSAS CELDAS QUE </t>
    </r>
    <r>
      <rPr>
        <b/>
        <u/>
        <sz val="12"/>
        <color theme="1"/>
        <rFont val="Arial"/>
        <family val="2"/>
      </rPr>
      <t xml:space="preserve">NO </t>
    </r>
    <r>
      <rPr>
        <sz val="12"/>
        <color theme="1"/>
        <rFont val="Arial"/>
        <family val="2"/>
      </rPr>
      <t>RESALTAMOS EN AMARILLO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</si>
</sst>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00\ _€_-;\-* #,##0.00\ _€_-;_-* &quot;-&quot;??\ _€_-;_-@_-"/>
    <numFmt numFmtId="165" formatCode="_(&quot;$&quot;\ * #,##0.00_);_(&quot;$&quot;\ * \(#,##0.00\);_(&quot;$&quot;\ * &quot;-&quot;??_);_(@_)"/>
    <numFmt numFmtId="166" formatCode="&quot;00&quot;#"/>
    <numFmt numFmtId="167" formatCode="0.000"/>
    <numFmt numFmtId="168" formatCode="\P\R\ 0\+000"/>
    <numFmt numFmtId="169" formatCode="&quot;$&quot;#,##0.00"/>
    <numFmt numFmtId="170" formatCode="_-* #,##0.00000000\ _€_-;\-* #,##0.00000000\ _€_-;_-* &quot;-&quot;??\ _€_-;_-@_-"/>
    <numFmt numFmtId="171" formatCode="#,##0.00000000"/>
    <numFmt numFmtId="172" formatCode="_-* #,##0.0\ _€_-;\-* #,##0.0\ _€_-;_-* &quot;-&quot;??\ _€_-;_-@_-"/>
    <numFmt numFmtId="173" formatCode="&quot;UF &quot;#"/>
    <numFmt numFmtId="174" formatCode="0;[Red]0"/>
    <numFmt numFmtId="175" formatCode="[$-C0A]d\ &quot;de&quot;\ mmmm\ &quot;de&quot;\ yyyy;@"/>
    <numFmt numFmtId="176" formatCode="&quot;$&quot;#,##0.00_);[Red]\(&quot;$&quot;#,##0.00\)"/>
    <numFmt numFmtId="177" formatCode="[$-C0A]mmmm\-yy;@"/>
    <numFmt numFmtId="178" formatCode="_(* #,##0.00_);_(* \(#,##0.00\);_(* &quot;-&quot;??_);_(@_)"/>
    <numFmt numFmtId="179" formatCode="[$-409]d\-mmm\-yy;@"/>
    <numFmt numFmtId="180" formatCode="_(&quot;$&quot;* #,##0.00_);_(&quot;$&quot;* \(#,##0.00\);_(&quot;$&quot;* &quot;-&quot;??_);_(@_)"/>
  </numFmts>
  <fonts count="53" x14ac:knownFonts="1">
    <font>
      <sz val="11"/>
      <color theme="1"/>
      <name val="Calibri"/>
      <family val="2"/>
      <scheme val="minor"/>
    </font>
    <font>
      <sz val="12"/>
      <color theme="1"/>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theme="1"/>
      <name val="Arial"/>
      <family val="2"/>
    </font>
    <font>
      <b/>
      <sz val="11"/>
      <color theme="1"/>
      <name val="Arial"/>
      <family val="2"/>
    </font>
    <font>
      <sz val="11"/>
      <name val="Arial"/>
      <family val="2"/>
    </font>
    <font>
      <b/>
      <sz val="11"/>
      <name val="Arial"/>
      <family val="2"/>
    </font>
    <font>
      <sz val="11"/>
      <color rgb="FFFF0000"/>
      <name val="Arial"/>
      <family val="2"/>
    </font>
    <font>
      <sz val="10"/>
      <name val="Calibri"/>
      <family val="2"/>
      <scheme val="minor"/>
    </font>
    <font>
      <sz val="10"/>
      <name val="Arial"/>
      <family val="2"/>
    </font>
    <font>
      <b/>
      <sz val="10"/>
      <color theme="1"/>
      <name val="Arial"/>
      <family val="2"/>
    </font>
    <font>
      <b/>
      <sz val="11"/>
      <color rgb="FF000000"/>
      <name val="Arial"/>
      <family val="2"/>
    </font>
    <font>
      <b/>
      <sz val="11"/>
      <color rgb="FFFF0000"/>
      <name val="Arial"/>
      <family val="2"/>
    </font>
    <font>
      <b/>
      <sz val="11"/>
      <color indexed="10"/>
      <name val="Arial"/>
      <family val="2"/>
    </font>
    <font>
      <b/>
      <sz val="9"/>
      <color indexed="81"/>
      <name val="Tahoma"/>
      <family val="2"/>
    </font>
    <font>
      <sz val="11"/>
      <color rgb="FF000000"/>
      <name val="Calibri"/>
      <family val="2"/>
    </font>
    <font>
      <b/>
      <sz val="10"/>
      <name val="Arial"/>
      <family val="2"/>
    </font>
    <font>
      <sz val="11"/>
      <color rgb="FF000000"/>
      <name val="Arial"/>
      <family val="2"/>
    </font>
    <font>
      <sz val="10"/>
      <color theme="1"/>
      <name val="Arial"/>
      <family val="2"/>
    </font>
    <font>
      <b/>
      <sz val="10"/>
      <color theme="1"/>
      <name val="Calibri"/>
      <family val="2"/>
      <scheme val="minor"/>
    </font>
    <font>
      <b/>
      <sz val="12"/>
      <name val="Arial"/>
      <family val="2"/>
    </font>
    <font>
      <sz val="10"/>
      <color theme="0"/>
      <name val="Arial"/>
      <family val="2"/>
    </font>
    <font>
      <sz val="9"/>
      <color indexed="81"/>
      <name val="Tahoma"/>
      <family val="2"/>
    </font>
    <font>
      <sz val="12"/>
      <color theme="1"/>
      <name val="Arial"/>
      <family val="2"/>
    </font>
    <font>
      <sz val="72"/>
      <color theme="4"/>
      <name val="Calibri"/>
      <family val="2"/>
    </font>
    <font>
      <b/>
      <sz val="22"/>
      <color theme="1"/>
      <name val="Calibri"/>
      <family val="2"/>
      <scheme val="minor"/>
    </font>
    <font>
      <b/>
      <sz val="11"/>
      <name val="Calibri"/>
      <family val="2"/>
      <scheme val="minor"/>
    </font>
    <font>
      <b/>
      <vertAlign val="subscript"/>
      <sz val="16"/>
      <name val="Calibri"/>
      <family val="2"/>
      <scheme val="minor"/>
    </font>
    <font>
      <sz val="11"/>
      <name val="Calibri"/>
      <family val="2"/>
      <scheme val="minor"/>
    </font>
    <font>
      <b/>
      <sz val="10"/>
      <name val="Calibri"/>
      <family val="2"/>
      <scheme val="minor"/>
    </font>
    <font>
      <b/>
      <sz val="16"/>
      <color theme="1"/>
      <name val="Calibri"/>
      <family val="2"/>
      <scheme val="minor"/>
    </font>
    <font>
      <sz val="9"/>
      <color theme="1"/>
      <name val="Calibri"/>
      <family val="2"/>
      <scheme val="minor"/>
    </font>
    <font>
      <sz val="8"/>
      <name val="Calibri"/>
      <family val="2"/>
      <scheme val="minor"/>
    </font>
    <font>
      <u/>
      <sz val="9"/>
      <color theme="1"/>
      <name val="Calibri"/>
      <family val="2"/>
      <scheme val="minor"/>
    </font>
    <font>
      <u/>
      <sz val="11"/>
      <color theme="1"/>
      <name val="Arial"/>
      <family val="2"/>
    </font>
    <font>
      <b/>
      <u/>
      <sz val="11"/>
      <color theme="1"/>
      <name val="Arial"/>
      <family val="2"/>
    </font>
    <font>
      <b/>
      <sz val="8"/>
      <color theme="1"/>
      <name val="Calibri"/>
      <family val="2"/>
      <scheme val="minor"/>
    </font>
    <font>
      <b/>
      <sz val="20"/>
      <color theme="1"/>
      <name val="Calibri"/>
      <family val="2"/>
      <scheme val="minor"/>
    </font>
    <font>
      <b/>
      <sz val="11"/>
      <name val="Calibri"/>
      <family val="2"/>
    </font>
    <font>
      <b/>
      <vertAlign val="subscript"/>
      <sz val="16"/>
      <color theme="4"/>
      <name val="Calibri"/>
      <family val="2"/>
      <scheme val="minor"/>
    </font>
    <font>
      <sz val="26"/>
      <color theme="3" tint="0.79998168889431442"/>
      <name val="Calibri"/>
      <family val="2"/>
      <scheme val="minor"/>
    </font>
    <font>
      <sz val="11"/>
      <name val="Calibri"/>
      <family val="2"/>
    </font>
    <font>
      <sz val="20"/>
      <color theme="1"/>
      <name val="Calibri"/>
      <family val="2"/>
      <scheme val="minor"/>
    </font>
    <font>
      <b/>
      <sz val="10"/>
      <color theme="2" tint="-0.249977111117893"/>
      <name val="Calibri"/>
      <family val="2"/>
      <scheme val="minor"/>
    </font>
    <font>
      <u/>
      <sz val="11"/>
      <color theme="10"/>
      <name val="Calibri"/>
      <family val="2"/>
      <scheme val="minor"/>
    </font>
    <font>
      <u/>
      <sz val="11"/>
      <name val="Arial"/>
      <family val="2"/>
    </font>
    <font>
      <b/>
      <i/>
      <sz val="11"/>
      <color theme="1"/>
      <name val="Arial"/>
      <family val="2"/>
    </font>
    <font>
      <b/>
      <sz val="9"/>
      <name val="Calibri"/>
      <family val="2"/>
      <scheme val="minor"/>
    </font>
    <font>
      <sz val="9"/>
      <name val="Arial"/>
      <family val="2"/>
    </font>
    <font>
      <sz val="8"/>
      <name val="Arial"/>
      <family val="2"/>
    </font>
    <font>
      <b/>
      <u/>
      <sz val="12"/>
      <color theme="1"/>
      <name val="Arial"/>
      <family val="2"/>
    </font>
  </fonts>
  <fills count="21">
    <fill>
      <patternFill patternType="none"/>
    </fill>
    <fill>
      <patternFill patternType="gray125"/>
    </fill>
    <fill>
      <patternFill patternType="solid">
        <fgColor rgb="FFDDDDDD"/>
        <bgColor indexed="64"/>
      </patternFill>
    </fill>
    <fill>
      <patternFill patternType="solid">
        <fgColor rgb="FFD8D5C0"/>
        <bgColor indexed="64"/>
      </patternFill>
    </fill>
    <fill>
      <patternFill patternType="solid">
        <fgColor theme="6" tint="0.79998168889431442"/>
        <bgColor indexed="64"/>
      </patternFill>
    </fill>
    <fill>
      <patternFill patternType="solid">
        <fgColor rgb="FFD8D5C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E0DDCA"/>
        <bgColor indexed="64"/>
      </patternFill>
    </fill>
    <fill>
      <patternFill patternType="solid">
        <fgColor theme="7" tint="0.79998168889431442"/>
        <bgColor indexed="64"/>
      </patternFill>
    </fill>
    <fill>
      <patternFill patternType="solid">
        <fgColor rgb="FFF1F0E7"/>
        <bgColor indexed="64"/>
      </patternFill>
    </fill>
    <fill>
      <patternFill patternType="solid">
        <fgColor rgb="FFFFF8E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FFFFFF"/>
        <bgColor rgb="FF000000"/>
      </patternFill>
    </fill>
    <fill>
      <patternFill patternType="solid">
        <fgColor theme="4"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2" tint="-0.249977111117893"/>
        <bgColor indexed="64"/>
      </patternFill>
    </fill>
  </fills>
  <borders count="7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auto="1"/>
      </left>
      <right/>
      <top/>
      <bottom style="thin">
        <color auto="1"/>
      </bottom>
      <diagonal/>
    </border>
    <border>
      <left style="medium">
        <color auto="1"/>
      </left>
      <right/>
      <top style="thin">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medium">
        <color auto="1"/>
      </left>
      <right style="medium">
        <color auto="1"/>
      </right>
      <top/>
      <bottom style="thin">
        <color auto="1"/>
      </bottom>
      <diagonal/>
    </border>
    <border>
      <left style="thin">
        <color indexed="64"/>
      </left>
      <right style="medium">
        <color indexed="64"/>
      </right>
      <top/>
      <bottom style="thin">
        <color auto="1"/>
      </bottom>
      <diagonal/>
    </border>
    <border>
      <left style="medium">
        <color auto="1"/>
      </left>
      <right style="medium">
        <color auto="1"/>
      </right>
      <top style="thin">
        <color auto="1"/>
      </top>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auto="1"/>
      </left>
      <right style="thin">
        <color auto="1"/>
      </right>
      <top/>
      <bottom/>
      <diagonal/>
    </border>
    <border>
      <left style="medium">
        <color indexed="64"/>
      </left>
      <right/>
      <top style="thin">
        <color indexed="64"/>
      </top>
      <bottom style="medium">
        <color auto="1"/>
      </bottom>
      <diagonal/>
    </border>
    <border>
      <left/>
      <right style="medium">
        <color indexed="64"/>
      </right>
      <top style="thin">
        <color auto="1"/>
      </top>
      <bottom/>
      <diagonal/>
    </border>
    <border>
      <left/>
      <right/>
      <top style="thin">
        <color auto="1"/>
      </top>
      <bottom style="medium">
        <color indexed="64"/>
      </bottom>
      <diagonal/>
    </border>
    <border>
      <left style="medium">
        <color indexed="64"/>
      </left>
      <right style="thin">
        <color auto="1"/>
      </right>
      <top style="thin">
        <color auto="1"/>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s>
  <cellStyleXfs count="15">
    <xf numFmtId="0" fontId="0" fillId="0" borderId="0"/>
    <xf numFmtId="9" fontId="2" fillId="0" borderId="0" applyFont="0" applyFill="0" applyBorder="0" applyAlignment="0" applyProtection="0"/>
    <xf numFmtId="0" fontId="11" fillId="0" borderId="0"/>
    <xf numFmtId="0" fontId="2" fillId="0" borderId="0"/>
    <xf numFmtId="164" fontId="2" fillId="0" borderId="0" applyFont="0" applyFill="0" applyBorder="0" applyAlignment="0" applyProtection="0"/>
    <xf numFmtId="165" fontId="11" fillId="0" borderId="0" applyFont="0" applyFill="0" applyBorder="0" applyAlignment="0" applyProtection="0"/>
    <xf numFmtId="0" fontId="17"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46" fillId="0" borderId="0" applyNumberFormat="0" applyFill="0" applyBorder="0" applyAlignment="0" applyProtection="0"/>
  </cellStyleXfs>
  <cellXfs count="1102">
    <xf numFmtId="0" fontId="0" fillId="0" borderId="0" xfId="0"/>
    <xf numFmtId="0" fontId="4" fillId="0" borderId="0" xfId="0" applyFont="1" applyAlignment="1">
      <alignment wrapText="1"/>
    </xf>
    <xf numFmtId="0" fontId="10" fillId="0" borderId="0" xfId="0" applyFont="1" applyAlignment="1">
      <alignment wrapText="1"/>
    </xf>
    <xf numFmtId="0" fontId="5" fillId="0" borderId="0" xfId="0" applyFont="1" applyAlignment="1">
      <alignment wrapText="1"/>
    </xf>
    <xf numFmtId="0" fontId="5" fillId="0" borderId="1" xfId="0" applyFont="1" applyBorder="1" applyAlignment="1">
      <alignment wrapText="1"/>
    </xf>
    <xf numFmtId="2" fontId="5" fillId="0" borderId="1" xfId="0" applyNumberFormat="1" applyFont="1" applyBorder="1" applyAlignment="1">
      <alignment horizontal="center" wrapText="1"/>
    </xf>
    <xf numFmtId="0" fontId="5" fillId="0" borderId="0" xfId="0" applyFont="1"/>
    <xf numFmtId="0" fontId="5" fillId="0" borderId="0" xfId="0" applyFont="1" applyAlignment="1">
      <alignment vertical="center"/>
    </xf>
    <xf numFmtId="0" fontId="12" fillId="0" borderId="1" xfId="0" applyFont="1" applyBorder="1" applyAlignment="1">
      <alignment horizontal="center" vertical="center" wrapText="1"/>
    </xf>
    <xf numFmtId="2" fontId="12" fillId="0" borderId="1" xfId="0" applyNumberFormat="1" applyFont="1" applyBorder="1" applyAlignment="1">
      <alignment horizontal="center" vertical="center" wrapText="1"/>
    </xf>
    <xf numFmtId="2" fontId="6" fillId="0" borderId="1" xfId="0" applyNumberFormat="1" applyFont="1" applyBorder="1" applyAlignment="1">
      <alignment horizontal="center" vertical="center" wrapText="1"/>
    </xf>
    <xf numFmtId="15" fontId="5" fillId="0" borderId="1" xfId="0" applyNumberFormat="1" applyFont="1" applyBorder="1" applyAlignment="1">
      <alignment horizontal="center" vertical="center"/>
    </xf>
    <xf numFmtId="1" fontId="5" fillId="0" borderId="1" xfId="0" applyNumberFormat="1" applyFont="1" applyBorder="1" applyAlignment="1">
      <alignment horizontal="center" vertical="center"/>
    </xf>
    <xf numFmtId="10" fontId="5" fillId="0" borderId="1" xfId="1" applyNumberFormat="1" applyFont="1" applyBorder="1" applyAlignment="1">
      <alignment horizontal="center" vertical="center" wrapText="1"/>
    </xf>
    <xf numFmtId="0" fontId="5" fillId="0" borderId="1" xfId="0" applyFont="1" applyBorder="1"/>
    <xf numFmtId="10" fontId="5" fillId="0" borderId="1" xfId="1" applyNumberFormat="1" applyFont="1" applyBorder="1"/>
    <xf numFmtId="2" fontId="5" fillId="0" borderId="1" xfId="0" applyNumberFormat="1" applyFont="1" applyBorder="1" applyAlignment="1">
      <alignment horizontal="center"/>
    </xf>
    <xf numFmtId="1" fontId="7" fillId="0" borderId="1" xfId="1" applyNumberFormat="1" applyFont="1" applyBorder="1" applyAlignment="1">
      <alignment horizontal="center" vertical="center" wrapText="1"/>
    </xf>
    <xf numFmtId="0" fontId="7" fillId="0" borderId="0" xfId="2" applyFont="1" applyAlignment="1">
      <alignment horizontal="center" vertical="center"/>
    </xf>
    <xf numFmtId="2" fontId="7" fillId="0" borderId="1" xfId="1" applyNumberFormat="1" applyFont="1" applyBorder="1" applyAlignment="1">
      <alignment horizontal="center" vertical="center" wrapText="1"/>
    </xf>
    <xf numFmtId="167" fontId="7" fillId="0" borderId="1" xfId="1" applyNumberFormat="1" applyFont="1" applyBorder="1" applyAlignment="1">
      <alignment horizontal="center" vertical="center" wrapText="1"/>
    </xf>
    <xf numFmtId="1" fontId="7" fillId="0" borderId="1" xfId="0" applyNumberFormat="1" applyFont="1" applyBorder="1" applyAlignment="1">
      <alignment horizontal="center" vertical="center" wrapText="1"/>
    </xf>
    <xf numFmtId="0" fontId="10" fillId="0" borderId="0" xfId="0" applyFont="1"/>
    <xf numFmtId="14" fontId="5" fillId="0" borderId="0" xfId="0" applyNumberFormat="1" applyFont="1" applyAlignment="1">
      <alignment wrapText="1"/>
    </xf>
    <xf numFmtId="10" fontId="15" fillId="0" borderId="1" xfId="1" applyNumberFormat="1" applyFont="1" applyBorder="1" applyAlignment="1">
      <alignment horizontal="center" vertical="center" wrapText="1"/>
    </xf>
    <xf numFmtId="2" fontId="4" fillId="0" borderId="0" xfId="0" applyNumberFormat="1" applyFont="1" applyAlignment="1">
      <alignment horizontal="center" wrapText="1"/>
    </xf>
    <xf numFmtId="0" fontId="4" fillId="0" borderId="0" xfId="0" applyFont="1" applyAlignment="1">
      <alignment vertical="center" wrapText="1"/>
    </xf>
    <xf numFmtId="10" fontId="5" fillId="0" borderId="1" xfId="1" applyNumberFormat="1" applyFont="1" applyBorder="1" applyAlignment="1">
      <alignment horizontal="center" vertical="center"/>
    </xf>
    <xf numFmtId="10" fontId="7" fillId="0" borderId="1" xfId="1" applyNumberFormat="1" applyFont="1" applyBorder="1" applyAlignment="1">
      <alignment horizontal="center" vertical="center"/>
    </xf>
    <xf numFmtId="38" fontId="8" fillId="3" borderId="1" xfId="2" applyNumberFormat="1" applyFont="1" applyFill="1" applyBorder="1" applyAlignment="1">
      <alignment vertical="center" wrapText="1"/>
    </xf>
    <xf numFmtId="38" fontId="8" fillId="3" borderId="3" xfId="2" applyNumberFormat="1" applyFont="1" applyFill="1" applyBorder="1" applyAlignment="1">
      <alignment horizontal="center" vertical="center" wrapText="1"/>
    </xf>
    <xf numFmtId="169" fontId="7" fillId="0" borderId="1" xfId="5" applyNumberFormat="1" applyFont="1" applyBorder="1" applyAlignment="1">
      <alignment horizontal="center"/>
    </xf>
    <xf numFmtId="49" fontId="7" fillId="0" borderId="6" xfId="5" applyNumberFormat="1" applyFont="1" applyBorder="1" applyAlignment="1">
      <alignment horizontal="center"/>
    </xf>
    <xf numFmtId="169" fontId="7" fillId="0" borderId="2" xfId="5" applyNumberFormat="1" applyFont="1" applyBorder="1" applyAlignment="1">
      <alignment horizontal="center"/>
    </xf>
    <xf numFmtId="169" fontId="7" fillId="0" borderId="2" xfId="2" applyNumberFormat="1" applyFont="1" applyBorder="1" applyAlignment="1">
      <alignment horizontal="center" vertical="center" wrapText="1"/>
    </xf>
    <xf numFmtId="49" fontId="7" fillId="0" borderId="6" xfId="2" applyNumberFormat="1" applyFont="1" applyBorder="1" applyAlignment="1">
      <alignment horizontal="center" vertical="center" wrapText="1"/>
    </xf>
    <xf numFmtId="169" fontId="7" fillId="0" borderId="6" xfId="2" applyNumberFormat="1" applyFont="1" applyBorder="1" applyAlignment="1">
      <alignment horizontal="center" vertical="center" wrapText="1"/>
    </xf>
    <xf numFmtId="38" fontId="7" fillId="15" borderId="1" xfId="2" applyNumberFormat="1" applyFont="1" applyFill="1" applyBorder="1" applyAlignment="1">
      <alignment horizontal="center" vertical="center" wrapText="1"/>
    </xf>
    <xf numFmtId="169" fontId="7" fillId="15" borderId="1" xfId="5" applyNumberFormat="1" applyFont="1" applyFill="1" applyBorder="1" applyAlignment="1">
      <alignment horizontal="center"/>
    </xf>
    <xf numFmtId="49" fontId="7" fillId="15" borderId="6" xfId="5" applyNumberFormat="1" applyFont="1" applyFill="1" applyBorder="1" applyAlignment="1">
      <alignment horizontal="center"/>
    </xf>
    <xf numFmtId="49" fontId="7" fillId="0" borderId="3" xfId="5" applyNumberFormat="1" applyFont="1" applyBorder="1" applyAlignment="1">
      <alignment horizontal="center" vertical="center" wrapText="1"/>
    </xf>
    <xf numFmtId="49" fontId="7" fillId="0" borderId="3" xfId="5" applyNumberFormat="1" applyFont="1" applyBorder="1" applyAlignment="1">
      <alignment horizontal="center"/>
    </xf>
    <xf numFmtId="169" fontId="7" fillId="0" borderId="2" xfId="5" applyNumberFormat="1" applyFont="1" applyBorder="1" applyAlignment="1">
      <alignment vertical="center" wrapText="1"/>
    </xf>
    <xf numFmtId="15" fontId="7" fillId="0" borderId="3" xfId="2" applyNumberFormat="1" applyFont="1" applyBorder="1" applyAlignment="1">
      <alignment horizontal="center" vertical="center" wrapText="1"/>
    </xf>
    <xf numFmtId="15" fontId="5" fillId="0" borderId="3" xfId="0" applyNumberFormat="1" applyFont="1" applyBorder="1" applyAlignment="1">
      <alignment horizontal="center" vertical="center" wrapText="1"/>
    </xf>
    <xf numFmtId="169" fontId="7" fillId="0" borderId="3" xfId="5" applyNumberFormat="1" applyFont="1" applyBorder="1" applyAlignment="1">
      <alignment vertical="center" wrapText="1"/>
    </xf>
    <xf numFmtId="169" fontId="8" fillId="0" borderId="1" xfId="5" applyNumberFormat="1" applyFont="1" applyBorder="1" applyAlignment="1">
      <alignment horizontal="center" vertical="center" wrapText="1"/>
    </xf>
    <xf numFmtId="0" fontId="7" fillId="0" borderId="3" xfId="2" applyFont="1" applyBorder="1" applyAlignment="1">
      <alignment vertical="center" wrapText="1"/>
    </xf>
    <xf numFmtId="0" fontId="7" fillId="0" borderId="4" xfId="2" applyFont="1" applyBorder="1" applyAlignment="1">
      <alignment vertical="center" wrapText="1"/>
    </xf>
    <xf numFmtId="169" fontId="5" fillId="0" borderId="2"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7" fillId="0" borderId="1" xfId="5" applyNumberFormat="1" applyFont="1" applyBorder="1" applyAlignment="1">
      <alignment horizontal="center" vertical="center" wrapText="1"/>
    </xf>
    <xf numFmtId="49" fontId="7" fillId="0" borderId="1" xfId="5" applyNumberFormat="1" applyFont="1" applyBorder="1" applyAlignment="1">
      <alignment horizontal="center"/>
    </xf>
    <xf numFmtId="0" fontId="20" fillId="0" borderId="0" xfId="0" applyFont="1" applyAlignment="1">
      <alignment horizontal="left"/>
    </xf>
    <xf numFmtId="0" fontId="20" fillId="0" borderId="0" xfId="0" applyFont="1"/>
    <xf numFmtId="0" fontId="12" fillId="0" borderId="20" xfId="0" applyFont="1" applyBorder="1" applyAlignment="1">
      <alignment horizontal="left"/>
    </xf>
    <xf numFmtId="0" fontId="12" fillId="0" borderId="19" xfId="0" applyFont="1" applyBorder="1" applyAlignment="1">
      <alignment horizontal="center"/>
    </xf>
    <xf numFmtId="0" fontId="12" fillId="0" borderId="25" xfId="0" applyFont="1" applyBorder="1" applyAlignment="1">
      <alignment horizontal="left"/>
    </xf>
    <xf numFmtId="0" fontId="12" fillId="0" borderId="24" xfId="0" applyFont="1" applyBorder="1" applyAlignment="1">
      <alignment horizontal="center"/>
    </xf>
    <xf numFmtId="0" fontId="12" fillId="0" borderId="48" xfId="0" applyFont="1" applyBorder="1" applyAlignment="1">
      <alignment horizontal="left"/>
    </xf>
    <xf numFmtId="0" fontId="12" fillId="0" borderId="37" xfId="0" applyFont="1" applyBorder="1" applyAlignment="1">
      <alignment horizontal="center"/>
    </xf>
    <xf numFmtId="17" fontId="12" fillId="0" borderId="41" xfId="0" applyNumberFormat="1" applyFont="1" applyBorder="1" applyAlignment="1">
      <alignment horizontal="center" vertical="center"/>
    </xf>
    <xf numFmtId="0" fontId="23" fillId="0" borderId="20" xfId="0" applyFont="1" applyBorder="1" applyAlignment="1">
      <alignment horizontal="left"/>
    </xf>
    <xf numFmtId="0" fontId="23" fillId="0" borderId="18" xfId="0" applyFont="1" applyBorder="1" applyAlignment="1">
      <alignment horizontal="center"/>
    </xf>
    <xf numFmtId="0" fontId="23" fillId="0" borderId="19" xfId="0" applyFont="1" applyBorder="1" applyAlignment="1">
      <alignment horizontal="center"/>
    </xf>
    <xf numFmtId="9" fontId="20" fillId="17" borderId="21" xfId="1" applyFont="1" applyFill="1" applyBorder="1" applyAlignment="1">
      <alignment horizontal="center" vertical="center" wrapText="1"/>
    </xf>
    <xf numFmtId="1" fontId="20" fillId="17" borderId="21" xfId="0" applyNumberFormat="1" applyFont="1" applyFill="1" applyBorder="1" applyAlignment="1">
      <alignment vertical="center"/>
    </xf>
    <xf numFmtId="1" fontId="20" fillId="17" borderId="1" xfId="0" applyNumberFormat="1" applyFont="1" applyFill="1" applyBorder="1" applyAlignment="1">
      <alignment vertical="center"/>
    </xf>
    <xf numFmtId="9" fontId="20" fillId="0" borderId="1" xfId="1" applyFont="1" applyBorder="1" applyAlignment="1">
      <alignment horizontal="center" vertical="center" wrapText="1"/>
    </xf>
    <xf numFmtId="1" fontId="20" fillId="0" borderId="1" xfId="0" applyNumberFormat="1" applyFont="1" applyBorder="1" applyAlignment="1">
      <alignment vertical="center"/>
    </xf>
    <xf numFmtId="9" fontId="20" fillId="0" borderId="31" xfId="1" applyFont="1" applyBorder="1" applyAlignment="1">
      <alignment horizontal="center"/>
    </xf>
    <xf numFmtId="1" fontId="20" fillId="0" borderId="31" xfId="0" applyNumberFormat="1" applyFont="1" applyBorder="1" applyAlignment="1">
      <alignment vertical="center"/>
    </xf>
    <xf numFmtId="9" fontId="20" fillId="17" borderId="15" xfId="1" applyFont="1" applyFill="1" applyBorder="1" applyAlignment="1">
      <alignment horizontal="center" vertical="center" wrapText="1"/>
    </xf>
    <xf numFmtId="1" fontId="20" fillId="17" borderId="15" xfId="0" applyNumberFormat="1" applyFont="1" applyFill="1" applyBorder="1" applyAlignment="1">
      <alignment vertical="center"/>
    </xf>
    <xf numFmtId="9" fontId="20" fillId="0" borderId="14" xfId="1" applyFont="1" applyBorder="1" applyAlignment="1">
      <alignment horizontal="center"/>
    </xf>
    <xf numFmtId="1" fontId="20" fillId="0" borderId="14" xfId="0" applyNumberFormat="1" applyFont="1" applyBorder="1" applyAlignment="1">
      <alignment vertical="center"/>
    </xf>
    <xf numFmtId="9" fontId="20" fillId="0" borderId="1" xfId="1" applyFont="1" applyBorder="1" applyAlignment="1">
      <alignment horizontal="center"/>
    </xf>
    <xf numFmtId="9" fontId="20" fillId="17" borderId="1" xfId="1" applyFont="1" applyFill="1" applyBorder="1" applyAlignment="1">
      <alignment horizontal="center" vertical="center" wrapText="1"/>
    </xf>
    <xf numFmtId="170" fontId="19" fillId="16" borderId="1" xfId="11" applyNumberFormat="1" applyFont="1" applyFill="1" applyBorder="1" applyAlignment="1">
      <alignment horizontal="right" wrapText="1"/>
    </xf>
    <xf numFmtId="164" fontId="7" fillId="0" borderId="3" xfId="11" applyFont="1" applyBorder="1" applyAlignment="1">
      <alignment vertical="center" wrapText="1"/>
    </xf>
    <xf numFmtId="164" fontId="7" fillId="0" borderId="4" xfId="11" applyFont="1" applyBorder="1" applyAlignment="1">
      <alignment vertical="center" wrapText="1"/>
    </xf>
    <xf numFmtId="0" fontId="8" fillId="0" borderId="9" xfId="0" applyFont="1" applyBorder="1" applyAlignment="1">
      <alignment vertical="center" wrapText="1"/>
    </xf>
    <xf numFmtId="0" fontId="8" fillId="0" borderId="10" xfId="0" applyFont="1" applyBorder="1" applyAlignment="1">
      <alignment vertical="center" wrapText="1"/>
    </xf>
    <xf numFmtId="14" fontId="7" fillId="0" borderId="5" xfId="0" applyNumberFormat="1" applyFont="1" applyBorder="1" applyAlignment="1">
      <alignment vertical="center" wrapText="1"/>
    </xf>
    <xf numFmtId="14" fontId="7" fillId="0" borderId="6" xfId="0" applyNumberFormat="1" applyFont="1" applyBorder="1" applyAlignment="1">
      <alignment vertical="center" wrapText="1"/>
    </xf>
    <xf numFmtId="14" fontId="7" fillId="0" borderId="7" xfId="0" applyNumberFormat="1" applyFont="1" applyBorder="1" applyAlignment="1">
      <alignment vertical="center" wrapText="1"/>
    </xf>
    <xf numFmtId="0" fontId="8" fillId="0" borderId="8" xfId="0" applyFont="1" applyBorder="1" applyAlignment="1">
      <alignment vertical="center" wrapText="1"/>
    </xf>
    <xf numFmtId="0" fontId="7" fillId="6" borderId="0" xfId="0" applyFont="1" applyFill="1" applyAlignment="1">
      <alignment vertical="center" wrapText="1"/>
    </xf>
    <xf numFmtId="0" fontId="7" fillId="0" borderId="6" xfId="0" quotePrefix="1" applyFont="1" applyBorder="1" applyAlignment="1">
      <alignment horizontal="left" vertical="center" wrapText="1"/>
    </xf>
    <xf numFmtId="0" fontId="7" fillId="0" borderId="0" xfId="0" quotePrefix="1" applyFont="1" applyAlignment="1">
      <alignment horizontal="left" vertical="center" wrapText="1"/>
    </xf>
    <xf numFmtId="49" fontId="8" fillId="0" borderId="3" xfId="0" applyNumberFormat="1" applyFont="1" applyBorder="1" applyAlignment="1">
      <alignment horizontal="left" vertical="center" wrapText="1"/>
    </xf>
    <xf numFmtId="169" fontId="7" fillId="0" borderId="1" xfId="5" applyNumberFormat="1" applyFont="1" applyBorder="1" applyAlignment="1">
      <alignment vertical="center" wrapText="1"/>
    </xf>
    <xf numFmtId="0" fontId="7" fillId="6" borderId="3"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4" fillId="0" borderId="0" xfId="0" applyFont="1" applyAlignment="1">
      <alignment vertical="top" wrapText="1"/>
    </xf>
    <xf numFmtId="0" fontId="4" fillId="0" borderId="1" xfId="0" applyFont="1" applyBorder="1" applyAlignment="1">
      <alignment wrapText="1"/>
    </xf>
    <xf numFmtId="164" fontId="4" fillId="0" borderId="0" xfId="11" applyFont="1" applyAlignment="1">
      <alignment wrapText="1"/>
    </xf>
    <xf numFmtId="178" fontId="4" fillId="0" borderId="0" xfId="0" applyNumberFormat="1" applyFont="1" applyAlignment="1">
      <alignment wrapText="1"/>
    </xf>
    <xf numFmtId="38" fontId="7" fillId="0" borderId="1" xfId="2" applyNumberFormat="1" applyFont="1" applyBorder="1" applyAlignment="1">
      <alignment horizontal="center" vertical="center" wrapText="1"/>
    </xf>
    <xf numFmtId="38" fontId="7" fillId="0" borderId="1" xfId="2" applyNumberFormat="1" applyFont="1" applyBorder="1" applyAlignment="1">
      <alignment horizontal="center" vertical="center"/>
    </xf>
    <xf numFmtId="38" fontId="8" fillId="0" borderId="1" xfId="2" applyNumberFormat="1" applyFont="1" applyBorder="1" applyAlignment="1">
      <alignment horizontal="center" vertical="center" wrapText="1"/>
    </xf>
    <xf numFmtId="38" fontId="7" fillId="0" borderId="3" xfId="2" applyNumberFormat="1" applyFont="1" applyBorder="1" applyAlignment="1">
      <alignment horizontal="center" vertical="center" wrapText="1"/>
    </xf>
    <xf numFmtId="38" fontId="7" fillId="0" borderId="0" xfId="2" applyNumberFormat="1" applyFont="1" applyAlignment="1">
      <alignment horizontal="center" vertical="center" wrapText="1"/>
    </xf>
    <xf numFmtId="169" fontId="5" fillId="0" borderId="0" xfId="0" applyNumberFormat="1" applyFont="1" applyAlignment="1">
      <alignment horizontal="center" vertical="center" wrapText="1"/>
    </xf>
    <xf numFmtId="0" fontId="5" fillId="0" borderId="0" xfId="0" applyFont="1" applyAlignment="1">
      <alignment horizontal="center" vertical="center" wrapText="1"/>
    </xf>
    <xf numFmtId="171" fontId="19" fillId="16" borderId="0" xfId="0" applyNumberFormat="1" applyFont="1" applyFill="1" applyAlignment="1">
      <alignment horizontal="right" wrapText="1"/>
    </xf>
    <xf numFmtId="49" fontId="7" fillId="0" borderId="0" xfId="5" applyNumberFormat="1" applyFont="1" applyAlignment="1">
      <alignment horizontal="center"/>
    </xf>
    <xf numFmtId="169" fontId="2" fillId="0" borderId="0" xfId="0" applyNumberFormat="1" applyFont="1" applyAlignment="1">
      <alignment horizontal="center" vertical="center" wrapText="1"/>
    </xf>
    <xf numFmtId="0" fontId="0" fillId="0" borderId="0" xfId="0" applyAlignment="1">
      <alignment horizontal="center" vertical="center" wrapText="1"/>
    </xf>
    <xf numFmtId="0" fontId="21" fillId="0" borderId="0" xfId="0" applyFont="1"/>
    <xf numFmtId="38" fontId="7" fillId="0" borderId="1" xfId="2" applyNumberFormat="1" applyFont="1" applyBorder="1" applyAlignment="1">
      <alignment horizontal="center" wrapText="1"/>
    </xf>
    <xf numFmtId="0" fontId="33" fillId="0" borderId="0" xfId="0" applyFont="1" applyAlignment="1">
      <alignment horizontal="left" vertical="top" wrapText="1"/>
    </xf>
    <xf numFmtId="0" fontId="7" fillId="0" borderId="1" xfId="0" applyFont="1" applyBorder="1" applyAlignment="1">
      <alignment horizontal="center" vertical="center" wrapText="1"/>
    </xf>
    <xf numFmtId="10" fontId="7" fillId="0" borderId="1" xfId="1" applyNumberFormat="1" applyFont="1" applyBorder="1" applyAlignment="1">
      <alignment horizontal="center" vertical="center" wrapText="1"/>
    </xf>
    <xf numFmtId="0" fontId="7" fillId="0" borderId="1" xfId="0" applyFont="1" applyBorder="1" applyAlignment="1">
      <alignment horizontal="left" vertical="center" wrapText="1"/>
    </xf>
    <xf numFmtId="15" fontId="7" fillId="0" borderId="1" xfId="0" applyNumberFormat="1" applyFont="1" applyBorder="1" applyAlignment="1">
      <alignment horizontal="center" vertical="center" wrapText="1"/>
    </xf>
    <xf numFmtId="10" fontId="8" fillId="0" borderId="1" xfId="1" applyNumberFormat="1" applyFont="1" applyBorder="1" applyAlignment="1">
      <alignment horizontal="center" vertical="center" wrapText="1"/>
    </xf>
    <xf numFmtId="0" fontId="8" fillId="4" borderId="1" xfId="0" applyFont="1" applyFill="1" applyBorder="1" applyAlignment="1">
      <alignment horizontal="center" vertical="center" wrapText="1"/>
    </xf>
    <xf numFmtId="49" fontId="9" fillId="0" borderId="3" xfId="0" applyNumberFormat="1" applyFont="1" applyBorder="1" applyAlignment="1">
      <alignment horizontal="left" vertical="center" wrapText="1"/>
    </xf>
    <xf numFmtId="0" fontId="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7" fillId="6" borderId="2"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5" fillId="0" borderId="1" xfId="0" applyFont="1" applyBorder="1" applyAlignment="1">
      <alignment horizontal="center" wrapText="1"/>
    </xf>
    <xf numFmtId="0" fontId="7" fillId="6" borderId="1" xfId="0" applyFont="1" applyFill="1" applyBorder="1" applyAlignment="1">
      <alignment horizontal="center" vertical="center" wrapText="1"/>
    </xf>
    <xf numFmtId="0" fontId="23" fillId="0" borderId="0" xfId="0" applyFont="1" applyAlignment="1">
      <alignment horizontal="center"/>
    </xf>
    <xf numFmtId="0" fontId="0" fillId="0" borderId="0" xfId="0"/>
    <xf numFmtId="0" fontId="5" fillId="0" borderId="0" xfId="0" applyFont="1" applyAlignment="1">
      <alignment horizontal="left" vertical="center" wrapText="1"/>
    </xf>
    <xf numFmtId="0" fontId="7" fillId="0" borderId="14" xfId="0" applyFont="1" applyBorder="1" applyAlignment="1">
      <alignment horizontal="center" vertical="center" wrapText="1"/>
    </xf>
    <xf numFmtId="0" fontId="7" fillId="0" borderId="16" xfId="2" applyFont="1" applyBorder="1" applyAlignment="1">
      <alignment horizontal="center" vertical="center" wrapText="1"/>
    </xf>
    <xf numFmtId="169" fontId="7" fillId="0" borderId="2" xfId="5" applyNumberFormat="1" applyFont="1" applyBorder="1" applyAlignment="1">
      <alignment horizontal="center" vertical="center" wrapText="1"/>
    </xf>
    <xf numFmtId="169" fontId="7" fillId="0" borderId="3" xfId="5" applyNumberFormat="1" applyFont="1" applyBorder="1" applyAlignment="1">
      <alignment horizontal="center" vertical="center" wrapText="1"/>
    </xf>
    <xf numFmtId="169" fontId="7" fillId="15" borderId="2" xfId="5" applyNumberFormat="1" applyFont="1" applyFill="1" applyBorder="1" applyAlignment="1">
      <alignment horizontal="center"/>
    </xf>
    <xf numFmtId="171" fontId="19" fillId="16" borderId="1" xfId="0" applyNumberFormat="1" applyFont="1" applyFill="1" applyBorder="1" applyAlignment="1">
      <alignment horizontal="right" wrapText="1"/>
    </xf>
    <xf numFmtId="49" fontId="7" fillId="0" borderId="3" xfId="5" applyNumberFormat="1" applyFont="1" applyBorder="1" applyAlignment="1">
      <alignment horizontal="right" wrapText="1"/>
    </xf>
    <xf numFmtId="49" fontId="7" fillId="0" borderId="3" xfId="5" applyNumberFormat="1" applyFont="1" applyBorder="1" applyAlignment="1">
      <alignment horizontal="right"/>
    </xf>
    <xf numFmtId="169" fontId="5" fillId="0" borderId="2" xfId="0" applyNumberFormat="1" applyFont="1" applyBorder="1" applyAlignment="1">
      <alignment horizontal="right" wrapText="1"/>
    </xf>
    <xf numFmtId="49" fontId="7" fillId="0" borderId="1" xfId="5" applyNumberFormat="1" applyFont="1" applyBorder="1" applyAlignment="1">
      <alignment horizontal="right" wrapText="1"/>
    </xf>
    <xf numFmtId="49" fontId="7" fillId="0" borderId="1" xfId="5" applyNumberFormat="1" applyFont="1" applyBorder="1" applyAlignment="1">
      <alignment horizontal="right"/>
    </xf>
    <xf numFmtId="170" fontId="19" fillId="0" borderId="1" xfId="11" applyNumberFormat="1" applyFont="1" applyBorder="1" applyAlignment="1">
      <alignment horizontal="right" wrapText="1"/>
    </xf>
    <xf numFmtId="176" fontId="5" fillId="0" borderId="1" xfId="8" applyNumberFormat="1" applyFont="1" applyBorder="1"/>
    <xf numFmtId="49" fontId="7" fillId="0" borderId="3" xfId="5" applyNumberFormat="1" applyFont="1" applyBorder="1" applyAlignment="1">
      <alignment horizontal="right" vertical="center" wrapText="1"/>
    </xf>
    <xf numFmtId="177" fontId="7" fillId="0" borderId="3" xfId="5" applyNumberFormat="1" applyFont="1" applyBorder="1" applyAlignment="1">
      <alignment horizontal="right"/>
    </xf>
    <xf numFmtId="176" fontId="7" fillId="0" borderId="3" xfId="5" applyNumberFormat="1" applyFont="1" applyBorder="1" applyAlignment="1">
      <alignment vertical="center" wrapText="1"/>
    </xf>
    <xf numFmtId="176" fontId="7" fillId="0" borderId="3" xfId="5" applyNumberFormat="1" applyFont="1" applyBorder="1" applyAlignment="1">
      <alignment wrapText="1"/>
    </xf>
    <xf numFmtId="0" fontId="20" fillId="0" borderId="0" xfId="0" applyFont="1" applyAlignment="1">
      <alignment horizontal="center"/>
    </xf>
    <xf numFmtId="165" fontId="4" fillId="0" borderId="0" xfId="0" applyNumberFormat="1" applyFont="1" applyAlignment="1">
      <alignment wrapText="1"/>
    </xf>
    <xf numFmtId="180" fontId="4" fillId="0" borderId="0" xfId="0" applyNumberFormat="1" applyFont="1" applyAlignment="1">
      <alignment wrapText="1"/>
    </xf>
    <xf numFmtId="170" fontId="19" fillId="16" borderId="1" xfId="11" applyNumberFormat="1" applyFont="1" applyFill="1" applyBorder="1" applyAlignment="1">
      <alignment horizontal="right" vertical="center" wrapText="1"/>
    </xf>
    <xf numFmtId="49" fontId="7" fillId="0" borderId="1" xfId="5" applyNumberFormat="1" applyFont="1" applyBorder="1" applyAlignment="1">
      <alignment horizontal="right" vertical="center" wrapText="1"/>
    </xf>
    <xf numFmtId="0" fontId="0" fillId="0" borderId="0" xfId="0" applyAlignment="1">
      <alignment wrapText="1"/>
    </xf>
    <xf numFmtId="14" fontId="40" fillId="0" borderId="5" xfId="12" applyNumberFormat="1" applyFont="1" applyBorder="1" applyAlignment="1">
      <alignment horizontal="center" vertical="center"/>
    </xf>
    <xf numFmtId="14" fontId="43" fillId="0" borderId="14" xfId="12" applyNumberFormat="1" applyFont="1" applyBorder="1" applyAlignment="1">
      <alignment horizontal="center" vertical="center"/>
    </xf>
    <xf numFmtId="14" fontId="43" fillId="0" borderId="5" xfId="12" applyNumberFormat="1" applyFont="1" applyBorder="1" applyAlignment="1">
      <alignment horizontal="center" vertical="center"/>
    </xf>
    <xf numFmtId="17" fontId="28" fillId="0" borderId="14" xfId="12" applyNumberFormat="1" applyFont="1" applyBorder="1" applyAlignment="1">
      <alignment horizontal="center" vertical="center"/>
    </xf>
    <xf numFmtId="9" fontId="7" fillId="0" borderId="2" xfId="0" applyNumberFormat="1" applyFont="1" applyBorder="1" applyAlignment="1">
      <alignment horizontal="center" vertical="center" wrapText="1"/>
    </xf>
    <xf numFmtId="9" fontId="7" fillId="0" borderId="4" xfId="0" applyNumberFormat="1" applyFont="1" applyBorder="1" applyAlignment="1">
      <alignment horizontal="center" vertical="center" wrapText="1"/>
    </xf>
    <xf numFmtId="0" fontId="2" fillId="0" borderId="0" xfId="12"/>
    <xf numFmtId="0" fontId="3" fillId="0" borderId="0" xfId="12" applyFont="1"/>
    <xf numFmtId="0" fontId="3" fillId="0" borderId="7" xfId="12" applyFont="1" applyBorder="1" applyAlignment="1">
      <alignment horizontal="center" vertical="center"/>
    </xf>
    <xf numFmtId="14" fontId="40" fillId="0" borderId="14" xfId="12" applyNumberFormat="1" applyFont="1" applyBorder="1" applyAlignment="1">
      <alignment horizontal="center" vertical="center"/>
    </xf>
    <xf numFmtId="0" fontId="3" fillId="0" borderId="14" xfId="12" applyFont="1" applyBorder="1" applyAlignment="1">
      <alignment horizontal="center" vertical="center"/>
    </xf>
    <xf numFmtId="17" fontId="28" fillId="0" borderId="1" xfId="12" applyNumberFormat="1" applyFont="1" applyBorder="1" applyAlignment="1">
      <alignment horizontal="center" vertical="center"/>
    </xf>
    <xf numFmtId="169" fontId="5" fillId="0" borderId="2" xfId="0" applyNumberFormat="1" applyFont="1" applyBorder="1" applyAlignment="1">
      <alignment horizontal="right" vertical="center" wrapText="1"/>
    </xf>
    <xf numFmtId="38" fontId="8" fillId="3" borderId="14" xfId="0" applyNumberFormat="1" applyFont="1" applyFill="1" applyBorder="1" applyAlignment="1">
      <alignment horizontal="center" vertical="center" wrapText="1"/>
    </xf>
    <xf numFmtId="0" fontId="0" fillId="0" borderId="0" xfId="12" applyFont="1"/>
    <xf numFmtId="14" fontId="43" fillId="18" borderId="14" xfId="12" applyNumberFormat="1" applyFont="1" applyFill="1" applyBorder="1" applyAlignment="1">
      <alignment horizontal="center" vertical="center"/>
    </xf>
    <xf numFmtId="169" fontId="2" fillId="0" borderId="0" xfId="0" applyNumberFormat="1" applyFont="1" applyAlignment="1">
      <alignment horizontal="right" wrapText="1"/>
    </xf>
    <xf numFmtId="0" fontId="2" fillId="0" borderId="0" xfId="0" applyFont="1" applyAlignment="1">
      <alignment horizontal="center" vertical="center" wrapText="1"/>
    </xf>
    <xf numFmtId="0" fontId="5" fillId="0" borderId="27" xfId="0" applyFont="1" applyBorder="1"/>
    <xf numFmtId="1" fontId="12" fillId="0" borderId="31" xfId="0" applyNumberFormat="1" applyFont="1" applyBorder="1" applyAlignment="1">
      <alignment horizontal="center" vertical="center" wrapText="1"/>
    </xf>
    <xf numFmtId="0" fontId="12" fillId="0" borderId="31" xfId="0" applyFont="1" applyBorder="1" applyAlignment="1">
      <alignment horizontal="center" vertical="center" wrapText="1"/>
    </xf>
    <xf numFmtId="9" fontId="20" fillId="17" borderId="4" xfId="1" applyFont="1" applyFill="1" applyBorder="1" applyAlignment="1">
      <alignment horizontal="center" vertical="center" wrapText="1"/>
    </xf>
    <xf numFmtId="1" fontId="12" fillId="17" borderId="1" xfId="0" applyNumberFormat="1" applyFont="1" applyFill="1" applyBorder="1" applyAlignment="1">
      <alignment vertical="center"/>
    </xf>
    <xf numFmtId="9" fontId="20" fillId="0" borderId="4" xfId="1" applyFont="1" applyBorder="1" applyAlignment="1">
      <alignment horizontal="center" vertical="center" wrapText="1"/>
    </xf>
    <xf numFmtId="1" fontId="12" fillId="0" borderId="1" xfId="0" applyNumberFormat="1" applyFont="1" applyBorder="1" applyAlignment="1">
      <alignment vertical="center"/>
    </xf>
    <xf numFmtId="9" fontId="20" fillId="0" borderId="4" xfId="1" applyFont="1" applyBorder="1" applyAlignment="1">
      <alignment horizontal="center"/>
    </xf>
    <xf numFmtId="174" fontId="11" fillId="0" borderId="1" xfId="0" applyNumberFormat="1" applyFont="1" applyBorder="1" applyAlignment="1">
      <alignment vertical="center"/>
    </xf>
    <xf numFmtId="9" fontId="20" fillId="0" borderId="7" xfId="1" applyFont="1" applyBorder="1" applyAlignment="1">
      <alignment horizontal="center"/>
    </xf>
    <xf numFmtId="9" fontId="20" fillId="0" borderId="42" xfId="1" applyFont="1" applyBorder="1" applyAlignment="1">
      <alignment horizontal="center"/>
    </xf>
    <xf numFmtId="0" fontId="2" fillId="18" borderId="0" xfId="12" applyFill="1"/>
    <xf numFmtId="0" fontId="8" fillId="0" borderId="16" xfId="0" applyFont="1" applyBorder="1" applyAlignment="1">
      <alignment horizontal="center" vertical="center" wrapText="1"/>
    </xf>
    <xf numFmtId="0" fontId="8" fillId="0" borderId="17" xfId="0" applyFont="1" applyBorder="1" applyAlignment="1">
      <alignment horizontal="center" vertical="center" wrapText="1"/>
    </xf>
    <xf numFmtId="170" fontId="19" fillId="0" borderId="1" xfId="11" applyNumberFormat="1" applyFont="1" applyFill="1" applyBorder="1" applyAlignment="1">
      <alignment horizontal="right" vertical="center" wrapText="1"/>
    </xf>
    <xf numFmtId="49" fontId="7" fillId="0" borderId="1" xfId="5" applyNumberFormat="1" applyFont="1" applyFill="1" applyBorder="1" applyAlignment="1">
      <alignment horizontal="right" vertical="center" wrapText="1"/>
    </xf>
    <xf numFmtId="0" fontId="8" fillId="0" borderId="1" xfId="0" applyFont="1" applyBorder="1" applyAlignment="1">
      <alignment horizontal="center" vertical="center" wrapText="1"/>
    </xf>
    <xf numFmtId="10" fontId="8" fillId="0" borderId="1" xfId="1" applyNumberFormat="1" applyFont="1" applyBorder="1" applyAlignment="1">
      <alignment horizontal="center" vertical="center" wrapText="1"/>
    </xf>
    <xf numFmtId="10" fontId="7" fillId="0" borderId="1" xfId="1" applyNumberFormat="1" applyFont="1" applyBorder="1" applyAlignment="1">
      <alignment horizontal="center" vertical="center" wrapText="1"/>
    </xf>
    <xf numFmtId="0" fontId="7" fillId="0" borderId="1" xfId="0" applyFont="1" applyBorder="1" applyAlignment="1">
      <alignment horizontal="left" vertical="center" wrapText="1"/>
    </xf>
    <xf numFmtId="2" fontId="6" fillId="0" borderId="1" xfId="1" applyNumberFormat="1" applyFont="1" applyBorder="1" applyAlignment="1">
      <alignment horizontal="center" vertical="center"/>
    </xf>
    <xf numFmtId="15" fontId="6"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9" fontId="7" fillId="0" borderId="1" xfId="1" applyNumberFormat="1" applyFont="1" applyBorder="1" applyAlignment="1">
      <alignment horizontal="center" vertical="center" wrapText="1"/>
    </xf>
    <xf numFmtId="9" fontId="7" fillId="0" borderId="1" xfId="1" applyNumberFormat="1" applyFont="1" applyBorder="1" applyAlignment="1">
      <alignment horizontal="center" vertical="center"/>
    </xf>
    <xf numFmtId="0" fontId="28" fillId="0" borderId="1" xfId="12" applyFont="1" applyBorder="1" applyAlignment="1">
      <alignment horizontal="center" vertical="center"/>
    </xf>
    <xf numFmtId="0" fontId="28" fillId="0" borderId="14" xfId="12" applyFont="1" applyBorder="1" applyAlignment="1">
      <alignment horizontal="center" vertical="center"/>
    </xf>
    <xf numFmtId="0" fontId="12" fillId="0" borderId="1" xfId="0" applyFont="1" applyBorder="1" applyAlignment="1">
      <alignment horizontal="center" vertical="center"/>
    </xf>
    <xf numFmtId="0" fontId="12" fillId="0" borderId="30" xfId="0" applyFont="1" applyBorder="1" applyAlignment="1">
      <alignment horizontal="center" vertical="center"/>
    </xf>
    <xf numFmtId="0" fontId="12" fillId="0" borderId="31" xfId="0" applyFont="1" applyBorder="1" applyAlignment="1">
      <alignment horizontal="center" vertical="center"/>
    </xf>
    <xf numFmtId="0" fontId="12" fillId="0" borderId="32" xfId="0" applyFont="1" applyBorder="1" applyAlignment="1">
      <alignment horizontal="center" vertical="center"/>
    </xf>
    <xf numFmtId="0" fontId="12" fillId="0" borderId="2" xfId="0" applyFont="1" applyBorder="1" applyAlignment="1">
      <alignment horizontal="center" vertical="center" wrapText="1"/>
    </xf>
    <xf numFmtId="0" fontId="12" fillId="0" borderId="0" xfId="0" applyFont="1" applyAlignment="1">
      <alignment horizontal="center" vertical="center"/>
    </xf>
    <xf numFmtId="0" fontId="12" fillId="0" borderId="0" xfId="0" applyFont="1" applyAlignment="1">
      <alignment horizontal="center"/>
    </xf>
    <xf numFmtId="0" fontId="28" fillId="0" borderId="1" xfId="12" applyFont="1" applyBorder="1" applyAlignment="1">
      <alignment horizontal="center" vertical="center"/>
    </xf>
    <xf numFmtId="0" fontId="7" fillId="0" borderId="2" xfId="2" applyFont="1" applyBorder="1" applyAlignment="1">
      <alignment horizontal="center" vertical="center" wrapText="1"/>
    </xf>
    <xf numFmtId="0" fontId="7" fillId="0" borderId="4" xfId="2" applyFont="1" applyBorder="1" applyAlignment="1">
      <alignment horizontal="center" vertical="center" wrapText="1"/>
    </xf>
    <xf numFmtId="0" fontId="8" fillId="0" borderId="1" xfId="2" applyFont="1" applyBorder="1" applyAlignment="1">
      <alignment horizontal="center" vertical="center"/>
    </xf>
    <xf numFmtId="0" fontId="8" fillId="0" borderId="16" xfId="0" applyFont="1" applyBorder="1" applyAlignment="1">
      <alignment horizontal="center" vertical="center" wrapText="1"/>
    </xf>
    <xf numFmtId="0" fontId="8" fillId="0" borderId="17" xfId="0" applyFont="1" applyBorder="1" applyAlignment="1">
      <alignment horizontal="center" vertical="center" wrapText="1"/>
    </xf>
    <xf numFmtId="0" fontId="7" fillId="0" borderId="1" xfId="2" applyFont="1" applyBorder="1" applyAlignment="1">
      <alignment horizontal="center" vertical="center" wrapText="1"/>
    </xf>
    <xf numFmtId="0" fontId="7" fillId="0" borderId="3" xfId="2" applyFont="1" applyBorder="1" applyAlignment="1">
      <alignment horizontal="center" vertical="center" wrapText="1"/>
    </xf>
    <xf numFmtId="0" fontId="8" fillId="0" borderId="1" xfId="2" applyFont="1" applyBorder="1" applyAlignment="1">
      <alignment horizontal="center" vertical="center" wrapText="1"/>
    </xf>
    <xf numFmtId="0" fontId="5" fillId="0" borderId="1" xfId="0" applyFont="1" applyBorder="1" applyAlignment="1">
      <alignment horizontal="center" vertical="center" wrapText="1"/>
    </xf>
    <xf numFmtId="0" fontId="8" fillId="14" borderId="8" xfId="2" applyFont="1" applyFill="1" applyBorder="1" applyAlignment="1">
      <alignment horizontal="center" vertical="center"/>
    </xf>
    <xf numFmtId="0" fontId="8" fillId="14" borderId="9" xfId="2" applyFont="1" applyFill="1" applyBorder="1" applyAlignment="1">
      <alignment horizontal="center" vertical="center"/>
    </xf>
    <xf numFmtId="0" fontId="8" fillId="14" borderId="10" xfId="2" applyFont="1" applyFill="1" applyBorder="1" applyAlignment="1">
      <alignment horizontal="center" vertical="center"/>
    </xf>
    <xf numFmtId="169" fontId="7" fillId="0" borderId="1" xfId="5" applyNumberFormat="1" applyFont="1" applyBorder="1" applyAlignment="1">
      <alignment horizontal="center" vertical="center" wrapText="1"/>
    </xf>
    <xf numFmtId="38" fontId="8" fillId="3" borderId="1" xfId="2" applyNumberFormat="1" applyFont="1" applyFill="1" applyBorder="1" applyAlignment="1">
      <alignment horizontal="center" vertical="center" wrapText="1"/>
    </xf>
    <xf numFmtId="169" fontId="7" fillId="0" borderId="1" xfId="5" applyNumberFormat="1" applyFont="1" applyBorder="1" applyAlignment="1">
      <alignment horizontal="right" vertical="center" wrapText="1"/>
    </xf>
    <xf numFmtId="169" fontId="7" fillId="0" borderId="2" xfId="5" applyNumberFormat="1" applyFont="1" applyBorder="1" applyAlignment="1">
      <alignment horizontal="right" wrapText="1"/>
    </xf>
    <xf numFmtId="169" fontId="7" fillId="0" borderId="1" xfId="2" applyNumberFormat="1" applyFont="1" applyBorder="1" applyAlignment="1">
      <alignment horizontal="center" vertical="center" wrapText="1"/>
    </xf>
    <xf numFmtId="0" fontId="2" fillId="0" borderId="1" xfId="0" applyFont="1" applyBorder="1" applyAlignment="1">
      <alignment horizontal="center" vertical="center" wrapText="1"/>
    </xf>
    <xf numFmtId="164" fontId="7" fillId="0" borderId="4" xfId="11" applyFont="1" applyBorder="1" applyAlignment="1">
      <alignment horizontal="right" wrapText="1"/>
    </xf>
    <xf numFmtId="0" fontId="0" fillId="0" borderId="1" xfId="0" applyBorder="1" applyAlignment="1">
      <alignment horizontal="center" vertical="center" wrapText="1"/>
    </xf>
    <xf numFmtId="169" fontId="5" fillId="0" borderId="1" xfId="0" applyNumberFormat="1" applyFont="1" applyBorder="1" applyAlignment="1">
      <alignment horizontal="right" wrapText="1"/>
    </xf>
    <xf numFmtId="169" fontId="5" fillId="0" borderId="1" xfId="0" applyNumberFormat="1" applyFont="1" applyBorder="1" applyAlignment="1">
      <alignment horizontal="center" vertical="center" wrapText="1"/>
    </xf>
    <xf numFmtId="169" fontId="7" fillId="0" borderId="0" xfId="5" applyNumberFormat="1" applyFont="1" applyAlignment="1">
      <alignment horizontal="center" vertical="center" wrapText="1"/>
    </xf>
    <xf numFmtId="0" fontId="7" fillId="0" borderId="0" xfId="2" applyFont="1" applyAlignment="1">
      <alignment horizontal="center" vertical="center" wrapText="1"/>
    </xf>
    <xf numFmtId="169" fontId="2" fillId="0" borderId="1" xfId="0" applyNumberFormat="1" applyFont="1" applyBorder="1" applyAlignment="1">
      <alignment horizontal="center" vertical="center" wrapText="1"/>
    </xf>
    <xf numFmtId="0" fontId="28" fillId="0" borderId="1" xfId="12" applyFont="1" applyBorder="1" applyAlignment="1">
      <alignment horizontal="center" vertical="center"/>
    </xf>
    <xf numFmtId="0" fontId="42" fillId="0" borderId="25" xfId="12" applyFont="1" applyBorder="1" applyAlignment="1">
      <alignment horizontal="center" vertical="center"/>
    </xf>
    <xf numFmtId="0" fontId="42" fillId="0" borderId="0" xfId="12" applyFont="1" applyAlignment="1">
      <alignment horizontal="center" vertical="center"/>
    </xf>
    <xf numFmtId="0" fontId="42" fillId="0" borderId="24" xfId="12" applyFont="1" applyBorder="1" applyAlignment="1">
      <alignment horizontal="center" vertical="center"/>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70" xfId="0" applyFont="1" applyBorder="1" applyAlignment="1">
      <alignment horizontal="center" vertical="center" wrapText="1"/>
    </xf>
    <xf numFmtId="0" fontId="7" fillId="0" borderId="72" xfId="0" applyFont="1" applyBorder="1" applyAlignment="1">
      <alignment horizontal="center" vertical="center" wrapText="1"/>
    </xf>
    <xf numFmtId="14" fontId="7" fillId="0" borderId="70" xfId="0" applyNumberFormat="1" applyFont="1" applyBorder="1" applyAlignment="1">
      <alignment horizontal="center" vertical="center" wrapText="1"/>
    </xf>
    <xf numFmtId="14" fontId="7" fillId="0" borderId="72" xfId="0" applyNumberFormat="1" applyFont="1" applyBorder="1" applyAlignment="1">
      <alignment horizontal="center" vertical="center" wrapText="1"/>
    </xf>
    <xf numFmtId="0" fontId="7" fillId="0" borderId="71" xfId="0" applyFont="1" applyBorder="1" applyAlignment="1">
      <alignment horizontal="center" vertical="center" wrapText="1"/>
    </xf>
    <xf numFmtId="0" fontId="7" fillId="0" borderId="70" xfId="0" applyFont="1" applyBorder="1" applyAlignment="1">
      <alignment horizontal="left" vertical="center" wrapText="1"/>
    </xf>
    <xf numFmtId="0" fontId="7" fillId="0" borderId="71" xfId="0" applyFont="1" applyBorder="1" applyAlignment="1">
      <alignment horizontal="left" vertical="center" wrapText="1"/>
    </xf>
    <xf numFmtId="0" fontId="7" fillId="0" borderId="72" xfId="0" applyFont="1" applyBorder="1" applyAlignment="1">
      <alignment horizontal="left"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38" fontId="11" fillId="0" borderId="2" xfId="0" applyNumberFormat="1" applyFont="1" applyBorder="1" applyAlignment="1">
      <alignment horizontal="left" vertical="center" wrapText="1"/>
    </xf>
    <xf numFmtId="38" fontId="11" fillId="0" borderId="3" xfId="0" applyNumberFormat="1" applyFont="1" applyBorder="1" applyAlignment="1">
      <alignment horizontal="left" vertical="center" wrapText="1"/>
    </xf>
    <xf numFmtId="38" fontId="11" fillId="0" borderId="4" xfId="0" applyNumberFormat="1" applyFont="1" applyBorder="1" applyAlignment="1">
      <alignment horizontal="left" vertical="center" wrapText="1"/>
    </xf>
    <xf numFmtId="14" fontId="7" fillId="0" borderId="2" xfId="0" applyNumberFormat="1" applyFont="1" applyBorder="1" applyAlignment="1">
      <alignment horizontal="center" vertical="center" wrapText="1"/>
    </xf>
    <xf numFmtId="14" fontId="7" fillId="0" borderId="4" xfId="0" applyNumberFormat="1" applyFont="1" applyBorder="1" applyAlignment="1">
      <alignment horizontal="center" vertical="center" wrapText="1"/>
    </xf>
    <xf numFmtId="38" fontId="11" fillId="0" borderId="2" xfId="0" applyNumberFormat="1" applyFont="1" applyBorder="1" applyAlignment="1">
      <alignment vertical="center" wrapText="1"/>
    </xf>
    <xf numFmtId="38" fontId="11" fillId="0" borderId="3" xfId="0" applyNumberFormat="1" applyFont="1" applyBorder="1" applyAlignment="1">
      <alignment vertical="center" wrapText="1"/>
    </xf>
    <xf numFmtId="38" fontId="11" fillId="0" borderId="4" xfId="0" applyNumberFormat="1" applyFont="1" applyBorder="1" applyAlignment="1">
      <alignment vertical="center" wrapText="1"/>
    </xf>
    <xf numFmtId="0" fontId="7" fillId="0" borderId="14" xfId="0" applyFont="1" applyBorder="1" applyAlignment="1">
      <alignment horizontal="center" vertical="center" wrapText="1"/>
    </xf>
    <xf numFmtId="0" fontId="7" fillId="0" borderId="62" xfId="0" applyFont="1" applyBorder="1" applyAlignment="1">
      <alignment horizontal="center" vertical="center" wrapText="1"/>
    </xf>
    <xf numFmtId="0" fontId="7" fillId="0" borderId="15" xfId="0" applyFont="1" applyBorder="1" applyAlignment="1">
      <alignment horizontal="center" vertical="center" wrapText="1"/>
    </xf>
    <xf numFmtId="38" fontId="7" fillId="0" borderId="2" xfId="0" applyNumberFormat="1" applyFont="1" applyBorder="1" applyAlignment="1">
      <alignment vertical="center" wrapText="1"/>
    </xf>
    <xf numFmtId="38" fontId="7" fillId="0" borderId="3" xfId="0" applyNumberFormat="1" applyFont="1" applyBorder="1" applyAlignment="1">
      <alignment vertical="center" wrapText="1"/>
    </xf>
    <xf numFmtId="38" fontId="7" fillId="0" borderId="4" xfId="0" applyNumberFormat="1" applyFont="1" applyBorder="1" applyAlignment="1">
      <alignment vertical="center" wrapText="1"/>
    </xf>
    <xf numFmtId="9" fontId="7" fillId="0" borderId="2" xfId="0" applyNumberFormat="1" applyFont="1" applyBorder="1" applyAlignment="1">
      <alignment horizontal="center" vertical="center" wrapText="1"/>
    </xf>
    <xf numFmtId="9" fontId="7" fillId="0" borderId="4" xfId="0" applyNumberFormat="1" applyFont="1" applyBorder="1" applyAlignment="1">
      <alignment horizontal="center" vertical="center" wrapText="1"/>
    </xf>
    <xf numFmtId="38" fontId="7" fillId="0" borderId="2" xfId="0" applyNumberFormat="1" applyFont="1" applyBorder="1" applyAlignment="1">
      <alignment horizontal="center" vertical="center" wrapText="1"/>
    </xf>
    <xf numFmtId="38" fontId="7" fillId="0" borderId="3" xfId="0" applyNumberFormat="1" applyFont="1" applyBorder="1" applyAlignment="1">
      <alignment horizontal="center" vertical="center" wrapText="1"/>
    </xf>
    <xf numFmtId="38" fontId="7" fillId="0" borderId="4" xfId="0" applyNumberFormat="1" applyFont="1" applyBorder="1" applyAlignment="1">
      <alignment horizontal="center" vertical="center" wrapText="1"/>
    </xf>
    <xf numFmtId="38" fontId="7" fillId="0" borderId="2" xfId="0" applyNumberFormat="1" applyFont="1" applyBorder="1" applyAlignment="1">
      <alignment horizontal="left" vertical="center" wrapText="1"/>
    </xf>
    <xf numFmtId="38" fontId="7" fillId="0" borderId="3" xfId="0" applyNumberFormat="1" applyFont="1" applyBorder="1" applyAlignment="1">
      <alignment horizontal="left" vertical="center" wrapText="1"/>
    </xf>
    <xf numFmtId="38" fontId="7" fillId="0" borderId="4" xfId="0" applyNumberFormat="1" applyFont="1" applyBorder="1" applyAlignment="1">
      <alignment horizontal="left"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7" fillId="0" borderId="11" xfId="0" applyFont="1" applyFill="1" applyBorder="1" applyAlignment="1">
      <alignment horizontal="center" vertical="center" wrapText="1"/>
    </xf>
    <xf numFmtId="0" fontId="7" fillId="0" borderId="13" xfId="0" applyFont="1" applyFill="1" applyBorder="1" applyAlignment="1">
      <alignment horizontal="center" vertical="center" wrapText="1"/>
    </xf>
    <xf numFmtId="14" fontId="7" fillId="0" borderId="11" xfId="0" applyNumberFormat="1" applyFont="1" applyBorder="1" applyAlignment="1">
      <alignment horizontal="center" vertical="center" wrapText="1"/>
    </xf>
    <xf numFmtId="14" fontId="7" fillId="0" borderId="13" xfId="0" applyNumberFormat="1" applyFont="1" applyBorder="1" applyAlignment="1">
      <alignment horizontal="center" vertical="center" wrapText="1"/>
    </xf>
    <xf numFmtId="0" fontId="7" fillId="0" borderId="4" xfId="0" applyFont="1" applyBorder="1" applyAlignment="1">
      <alignment horizontal="center" vertical="center" wrapText="1"/>
    </xf>
    <xf numFmtId="0" fontId="7" fillId="0" borderId="2"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2" xfId="2" applyFont="1" applyBorder="1" applyAlignment="1">
      <alignment horizontal="center" vertical="center"/>
    </xf>
    <xf numFmtId="0" fontId="7" fillId="0" borderId="4" xfId="2" applyFont="1" applyBorder="1" applyAlignment="1">
      <alignment horizontal="center" vertical="center"/>
    </xf>
    <xf numFmtId="0" fontId="7" fillId="0" borderId="3" xfId="2" applyFont="1" applyBorder="1" applyAlignment="1">
      <alignment horizontal="center" vertical="center"/>
    </xf>
    <xf numFmtId="0" fontId="7" fillId="0" borderId="2" xfId="2" applyFont="1" applyBorder="1" applyAlignment="1">
      <alignment horizontal="left" vertical="center" wrapText="1"/>
    </xf>
    <xf numFmtId="0" fontId="7" fillId="0" borderId="3" xfId="2" applyFont="1" applyBorder="1" applyAlignment="1">
      <alignment horizontal="left" vertical="center" wrapText="1"/>
    </xf>
    <xf numFmtId="0" fontId="7" fillId="0" borderId="4" xfId="2" applyFont="1" applyBorder="1" applyAlignment="1">
      <alignment horizontal="left" vertical="center" wrapText="1"/>
    </xf>
    <xf numFmtId="0" fontId="8" fillId="11" borderId="2" xfId="0" applyFont="1" applyFill="1" applyBorder="1" applyAlignment="1">
      <alignment horizontal="center" vertical="center" wrapText="1"/>
    </xf>
    <xf numFmtId="0" fontId="8" fillId="11" borderId="3" xfId="0" applyFont="1" applyFill="1" applyBorder="1" applyAlignment="1">
      <alignment horizontal="center" vertical="center" wrapText="1"/>
    </xf>
    <xf numFmtId="0" fontId="8" fillId="11" borderId="4" xfId="0" applyFont="1" applyFill="1" applyBorder="1" applyAlignment="1">
      <alignment horizontal="center" vertical="center" wrapText="1"/>
    </xf>
    <xf numFmtId="0" fontId="8" fillId="11" borderId="2" xfId="0" applyFont="1" applyFill="1" applyBorder="1" applyAlignment="1">
      <alignment vertical="center" wrapText="1"/>
    </xf>
    <xf numFmtId="0" fontId="8" fillId="11" borderId="3" xfId="0" applyFont="1" applyFill="1" applyBorder="1" applyAlignment="1">
      <alignment vertical="center" wrapText="1"/>
    </xf>
    <xf numFmtId="0" fontId="8" fillId="11" borderId="4" xfId="0" applyFont="1" applyFill="1" applyBorder="1" applyAlignment="1">
      <alignment vertical="center" wrapText="1"/>
    </xf>
    <xf numFmtId="0" fontId="8" fillId="0" borderId="3" xfId="0" applyFont="1" applyBorder="1" applyAlignment="1">
      <alignment horizontal="center" vertical="center" wrapText="1"/>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168" fontId="7" fillId="6" borderId="1" xfId="3" applyNumberFormat="1" applyFont="1" applyFill="1" applyBorder="1" applyAlignment="1">
      <alignment horizontal="center" vertical="center"/>
    </xf>
    <xf numFmtId="0" fontId="6" fillId="10" borderId="2" xfId="0" applyFont="1" applyFill="1" applyBorder="1" applyAlignment="1">
      <alignment horizontal="left" vertical="center" wrapText="1"/>
    </xf>
    <xf numFmtId="0" fontId="6" fillId="10" borderId="3" xfId="0" applyFont="1" applyFill="1" applyBorder="1" applyAlignment="1">
      <alignment horizontal="left" vertical="center" wrapText="1"/>
    </xf>
    <xf numFmtId="0" fontId="6" fillId="10" borderId="4" xfId="0" applyFont="1" applyFill="1" applyBorder="1" applyAlignment="1">
      <alignment horizontal="left" vertical="center" wrapText="1"/>
    </xf>
    <xf numFmtId="0" fontId="13" fillId="12" borderId="5" xfId="0" applyFont="1" applyFill="1" applyBorder="1" applyAlignment="1">
      <alignment horizontal="center" vertical="center" textRotation="90" wrapText="1"/>
    </xf>
    <xf numFmtId="0" fontId="13" fillId="12" borderId="16" xfId="0" applyFont="1" applyFill="1" applyBorder="1" applyAlignment="1">
      <alignment horizontal="center" vertical="center" textRotation="90" wrapText="1"/>
    </xf>
    <xf numFmtId="0" fontId="7" fillId="0" borderId="3" xfId="0" applyFont="1" applyBorder="1" applyAlignment="1">
      <alignment horizontal="center" vertical="center" wrapText="1"/>
    </xf>
    <xf numFmtId="15" fontId="7" fillId="0" borderId="1" xfId="0" applyNumberFormat="1"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8" fillId="8" borderId="2" xfId="0" applyFont="1" applyFill="1" applyBorder="1" applyAlignment="1">
      <alignment horizontal="left" vertical="center" wrapText="1"/>
    </xf>
    <xf numFmtId="0" fontId="8" fillId="8" borderId="3" xfId="0" applyFont="1" applyFill="1" applyBorder="1" applyAlignment="1">
      <alignment horizontal="left" vertical="center" wrapText="1"/>
    </xf>
    <xf numFmtId="0" fontId="8" fillId="8" borderId="4" xfId="0" applyFont="1" applyFill="1" applyBorder="1" applyAlignment="1">
      <alignment horizontal="left" vertical="center" wrapText="1"/>
    </xf>
    <xf numFmtId="0" fontId="8" fillId="3" borderId="2"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3" borderId="4" xfId="0" applyFont="1" applyFill="1" applyBorder="1" applyAlignment="1">
      <alignment horizontal="left" vertical="center" wrapText="1"/>
    </xf>
    <xf numFmtId="0" fontId="7" fillId="0" borderId="2" xfId="2" applyFont="1" applyBorder="1" applyAlignment="1">
      <alignment horizontal="center" vertical="center" wrapText="1"/>
    </xf>
    <xf numFmtId="0" fontId="7" fillId="0" borderId="3" xfId="2" applyFont="1" applyBorder="1" applyAlignment="1">
      <alignment horizontal="center" vertical="center" wrapText="1"/>
    </xf>
    <xf numFmtId="0" fontId="7" fillId="0" borderId="4" xfId="2" applyFont="1" applyBorder="1" applyAlignment="1">
      <alignment horizontal="center" vertical="center" wrapText="1"/>
    </xf>
    <xf numFmtId="10" fontId="8" fillId="0" borderId="2" xfId="1" applyNumberFormat="1" applyFont="1" applyBorder="1" applyAlignment="1">
      <alignment horizontal="center" vertical="center" wrapText="1"/>
    </xf>
    <xf numFmtId="10" fontId="8" fillId="0" borderId="3" xfId="1" applyNumberFormat="1" applyFont="1" applyBorder="1" applyAlignment="1">
      <alignment horizontal="center" vertical="center" wrapText="1"/>
    </xf>
    <xf numFmtId="10" fontId="8" fillId="0" borderId="4" xfId="1" applyNumberFormat="1" applyFont="1" applyBorder="1" applyAlignment="1">
      <alignment horizontal="center" vertical="center" wrapText="1"/>
    </xf>
    <xf numFmtId="2" fontId="7" fillId="0" borderId="2" xfId="1" applyNumberFormat="1" applyFont="1" applyBorder="1" applyAlignment="1">
      <alignment horizontal="center" vertical="center" wrapText="1"/>
    </xf>
    <xf numFmtId="2" fontId="7" fillId="0" borderId="4" xfId="1" applyNumberFormat="1" applyFont="1" applyBorder="1" applyAlignment="1">
      <alignment horizontal="center" vertical="center" wrapText="1"/>
    </xf>
    <xf numFmtId="9" fontId="8" fillId="0" borderId="1" xfId="0" applyNumberFormat="1" applyFont="1" applyBorder="1" applyAlignment="1">
      <alignment horizontal="center" vertical="center" wrapText="1"/>
    </xf>
    <xf numFmtId="0" fontId="7" fillId="0" borderId="6" xfId="0" applyFont="1" applyBorder="1" applyAlignment="1">
      <alignment horizontal="center" vertical="center" wrapText="1"/>
    </xf>
    <xf numFmtId="0" fontId="7" fillId="0" borderId="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7" fillId="0" borderId="9" xfId="0" applyFont="1" applyBorder="1" applyAlignment="1">
      <alignment horizontal="left" vertical="center" wrapText="1"/>
    </xf>
    <xf numFmtId="0" fontId="7" fillId="0" borderId="10" xfId="0" applyFont="1" applyBorder="1" applyAlignment="1">
      <alignment horizontal="left" vertical="center" wrapText="1"/>
    </xf>
    <xf numFmtId="0" fontId="8" fillId="0" borderId="1" xfId="2" applyFont="1" applyBorder="1" applyAlignment="1">
      <alignment horizontal="center" vertical="center"/>
    </xf>
    <xf numFmtId="167" fontId="7" fillId="0" borderId="2" xfId="1" applyNumberFormat="1" applyFont="1" applyBorder="1" applyAlignment="1">
      <alignment horizontal="center" vertical="center" wrapText="1"/>
    </xf>
    <xf numFmtId="167" fontId="7" fillId="0" borderId="4" xfId="1" applyNumberFormat="1" applyFont="1" applyBorder="1" applyAlignment="1">
      <alignment horizontal="center" vertical="center" wrapText="1"/>
    </xf>
    <xf numFmtId="2" fontId="7" fillId="0" borderId="3" xfId="1" applyNumberFormat="1" applyFont="1" applyBorder="1" applyAlignment="1">
      <alignment horizontal="center" vertical="center" wrapText="1"/>
    </xf>
    <xf numFmtId="0" fontId="5" fillId="18" borderId="2" xfId="0" applyFont="1" applyFill="1" applyBorder="1" applyAlignment="1">
      <alignment horizontal="center" vertical="center" wrapText="1"/>
    </xf>
    <xf numFmtId="0" fontId="5" fillId="18" borderId="3" xfId="0" applyFont="1" applyFill="1" applyBorder="1" applyAlignment="1">
      <alignment horizontal="center" vertical="center" wrapText="1"/>
    </xf>
    <xf numFmtId="0" fontId="5" fillId="18" borderId="4" xfId="0" applyFont="1" applyFill="1" applyBorder="1" applyAlignment="1">
      <alignment horizontal="center" vertical="center" wrapText="1"/>
    </xf>
    <xf numFmtId="0" fontId="6" fillId="18" borderId="2" xfId="0" applyFont="1" applyFill="1" applyBorder="1" applyAlignment="1">
      <alignment horizontal="center" vertical="center" wrapText="1"/>
    </xf>
    <xf numFmtId="0" fontId="5" fillId="18" borderId="3" xfId="0" applyFont="1" applyFill="1" applyBorder="1" applyAlignment="1">
      <alignment horizontal="center" vertical="center"/>
    </xf>
    <xf numFmtId="0" fontId="5" fillId="18" borderId="4" xfId="0" applyFont="1" applyFill="1" applyBorder="1" applyAlignment="1">
      <alignment horizontal="center" vertical="center"/>
    </xf>
    <xf numFmtId="0" fontId="6" fillId="18" borderId="3" xfId="0" applyFont="1" applyFill="1" applyBorder="1" applyAlignment="1">
      <alignment horizontal="center" vertical="center" wrapText="1"/>
    </xf>
    <xf numFmtId="0" fontId="6" fillId="18" borderId="4" xfId="0" applyFont="1" applyFill="1" applyBorder="1" applyAlignment="1">
      <alignment horizontal="center" vertical="center" wrapText="1"/>
    </xf>
    <xf numFmtId="0" fontId="19" fillId="0" borderId="2" xfId="0" applyFont="1" applyBorder="1" applyAlignment="1">
      <alignment horizontal="center" vertical="center" wrapText="1"/>
    </xf>
    <xf numFmtId="0" fontId="19" fillId="0" borderId="4" xfId="0" applyFont="1" applyBorder="1" applyAlignment="1">
      <alignment horizontal="center" vertical="center" wrapText="1"/>
    </xf>
    <xf numFmtId="9" fontId="7" fillId="0" borderId="2" xfId="1" applyNumberFormat="1" applyFont="1" applyBorder="1" applyAlignment="1">
      <alignment horizontal="center" vertical="center" wrapText="1"/>
    </xf>
    <xf numFmtId="9" fontId="7" fillId="0" borderId="3" xfId="1" applyNumberFormat="1" applyFont="1" applyBorder="1" applyAlignment="1">
      <alignment horizontal="center" vertical="center" wrapText="1"/>
    </xf>
    <xf numFmtId="9" fontId="7" fillId="0" borderId="4" xfId="1" applyNumberFormat="1" applyFont="1" applyBorder="1" applyAlignment="1">
      <alignment horizontal="center" vertical="center" wrapText="1"/>
    </xf>
    <xf numFmtId="9" fontId="7" fillId="0" borderId="1" xfId="1" applyNumberFormat="1" applyFont="1" applyBorder="1" applyAlignment="1">
      <alignment horizontal="center"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10" fontId="7" fillId="0" borderId="1" xfId="1" applyNumberFormat="1" applyFont="1" applyBorder="1" applyAlignment="1">
      <alignment horizontal="center" vertical="center" wrapText="1"/>
    </xf>
    <xf numFmtId="0" fontId="3" fillId="12" borderId="3" xfId="0" applyFont="1" applyFill="1" applyBorder="1" applyAlignment="1">
      <alignment horizontal="left" vertical="center" wrapText="1"/>
    </xf>
    <xf numFmtId="0" fontId="6" fillId="12" borderId="3" xfId="0" applyFont="1" applyFill="1" applyBorder="1" applyAlignment="1">
      <alignment horizontal="left" vertical="center" wrapText="1"/>
    </xf>
    <xf numFmtId="0" fontId="6" fillId="12" borderId="4" xfId="0" applyFont="1" applyFill="1" applyBorder="1" applyAlignment="1">
      <alignment horizontal="left" vertical="center" wrapText="1"/>
    </xf>
    <xf numFmtId="10" fontId="8" fillId="0" borderId="1" xfId="1" applyNumberFormat="1" applyFont="1" applyBorder="1" applyAlignment="1">
      <alignment horizontal="center" vertical="center" wrapText="1"/>
    </xf>
    <xf numFmtId="0" fontId="13" fillId="12" borderId="14" xfId="0" applyFont="1" applyFill="1" applyBorder="1" applyAlignment="1">
      <alignment horizontal="center" vertical="center" textRotation="90" wrapText="1"/>
    </xf>
    <xf numFmtId="0" fontId="13" fillId="12" borderId="62" xfId="0" applyFont="1" applyFill="1" applyBorder="1" applyAlignment="1">
      <alignment horizontal="center" vertical="center" textRotation="90" wrapText="1"/>
    </xf>
    <xf numFmtId="10" fontId="7" fillId="0" borderId="2" xfId="1" applyNumberFormat="1" applyFont="1" applyBorder="1" applyAlignment="1">
      <alignment horizontal="center" vertical="center" wrapText="1"/>
    </xf>
    <xf numFmtId="10" fontId="7" fillId="0" borderId="4" xfId="1" applyNumberFormat="1" applyFont="1" applyBorder="1" applyAlignment="1">
      <alignment horizontal="center" vertical="center" wrapText="1"/>
    </xf>
    <xf numFmtId="15" fontId="7" fillId="0" borderId="2" xfId="0" applyNumberFormat="1" applyFont="1" applyBorder="1" applyAlignment="1">
      <alignment horizontal="center" vertical="center" wrapText="1"/>
    </xf>
    <xf numFmtId="15" fontId="7" fillId="0" borderId="4" xfId="0" applyNumberFormat="1" applyFont="1" applyBorder="1" applyAlignment="1">
      <alignment horizontal="center" vertical="center" wrapText="1"/>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4" xfId="0" applyFont="1" applyBorder="1" applyAlignment="1">
      <alignment horizontal="center" vertical="center"/>
    </xf>
    <xf numFmtId="0" fontId="7" fillId="6" borderId="1" xfId="0" applyFont="1" applyFill="1" applyBorder="1" applyAlignment="1">
      <alignment horizontal="left" vertical="center" wrapText="1"/>
    </xf>
    <xf numFmtId="0" fontId="8" fillId="0" borderId="3" xfId="0" applyFont="1" applyBorder="1" applyAlignment="1">
      <alignment horizontal="center" vertical="center"/>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0" xfId="0" applyFont="1" applyAlignment="1">
      <alignment horizontal="center" vertical="center" wrapText="1"/>
    </xf>
    <xf numFmtId="0" fontId="8" fillId="0" borderId="17" xfId="0" applyFont="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7" fillId="0" borderId="0" xfId="0" applyFont="1" applyAlignment="1">
      <alignment horizontal="center" vertical="center" wrapText="1"/>
    </xf>
    <xf numFmtId="0" fontId="8" fillId="0" borderId="1" xfId="0" applyFont="1" applyBorder="1" applyAlignment="1">
      <alignment horizontal="left" vertical="center" wrapText="1"/>
    </xf>
    <xf numFmtId="0" fontId="8" fillId="0" borderId="2" xfId="2" applyFont="1" applyBorder="1" applyAlignment="1">
      <alignment horizontal="center" vertical="center"/>
    </xf>
    <xf numFmtId="0" fontId="8" fillId="0" borderId="3" xfId="2" applyFont="1" applyBorder="1" applyAlignment="1">
      <alignment horizontal="center" vertical="center"/>
    </xf>
    <xf numFmtId="0" fontId="8" fillId="0" borderId="4" xfId="2" applyFont="1" applyBorder="1" applyAlignment="1">
      <alignment horizontal="center" vertical="center"/>
    </xf>
    <xf numFmtId="0" fontId="7" fillId="0" borderId="1" xfId="2" applyFont="1" applyBorder="1" applyAlignment="1">
      <alignment horizontal="center" vertical="center" wrapText="1"/>
    </xf>
    <xf numFmtId="0" fontId="7" fillId="0" borderId="1" xfId="2" applyFont="1" applyBorder="1" applyAlignment="1">
      <alignment horizontal="left" vertical="center" wrapText="1"/>
    </xf>
    <xf numFmtId="0" fontId="8" fillId="0" borderId="1" xfId="2" applyFont="1" applyBorder="1" applyAlignment="1">
      <alignment horizontal="center" vertical="center" wrapText="1"/>
    </xf>
    <xf numFmtId="0" fontId="13" fillId="0" borderId="2" xfId="0" applyFont="1" applyBorder="1" applyAlignment="1">
      <alignment horizontal="center" vertical="center" textRotation="90" wrapText="1"/>
    </xf>
    <xf numFmtId="0" fontId="13" fillId="0" borderId="3" xfId="0" applyFont="1" applyBorder="1" applyAlignment="1">
      <alignment horizontal="center" vertical="center" textRotation="90" wrapText="1"/>
    </xf>
    <xf numFmtId="0" fontId="13" fillId="0" borderId="4" xfId="0" applyFont="1" applyBorder="1" applyAlignment="1">
      <alignment horizontal="center" vertical="center" textRotation="90" wrapText="1"/>
    </xf>
    <xf numFmtId="0" fontId="3" fillId="12" borderId="2"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12" borderId="4" xfId="0" applyFont="1" applyFill="1" applyBorder="1" applyAlignment="1">
      <alignment horizontal="center"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8" fillId="7" borderId="2" xfId="0" applyFont="1" applyFill="1" applyBorder="1" applyAlignment="1">
      <alignment horizontal="left" vertical="center" wrapText="1"/>
    </xf>
    <xf numFmtId="0" fontId="8" fillId="7" borderId="3" xfId="0" applyFont="1" applyFill="1" applyBorder="1" applyAlignment="1">
      <alignment horizontal="left" vertical="center" wrapText="1"/>
    </xf>
    <xf numFmtId="0" fontId="8" fillId="7" borderId="4" xfId="0" applyFont="1" applyFill="1" applyBorder="1" applyAlignment="1">
      <alignment horizontal="left" vertical="center" wrapText="1"/>
    </xf>
    <xf numFmtId="0" fontId="8" fillId="7" borderId="3" xfId="0" applyFont="1" applyFill="1" applyBorder="1" applyAlignment="1">
      <alignment horizontal="center" vertical="center" wrapText="1"/>
    </xf>
    <xf numFmtId="0" fontId="8" fillId="7" borderId="4" xfId="0" applyFont="1" applyFill="1" applyBorder="1" applyAlignment="1">
      <alignment horizontal="center" vertical="center" wrapText="1"/>
    </xf>
    <xf numFmtId="0" fontId="8" fillId="7" borderId="2" xfId="0" applyFont="1" applyFill="1" applyBorder="1" applyAlignment="1">
      <alignment horizontal="center" vertical="center" wrapText="1"/>
    </xf>
    <xf numFmtId="49" fontId="7" fillId="18" borderId="2" xfId="0" applyNumberFormat="1" applyFont="1" applyFill="1" applyBorder="1" applyAlignment="1">
      <alignment horizontal="left" vertical="center" wrapText="1"/>
    </xf>
    <xf numFmtId="49" fontId="9" fillId="18" borderId="3" xfId="0" applyNumberFormat="1" applyFont="1" applyFill="1" applyBorder="1" applyAlignment="1">
      <alignment horizontal="left" vertical="center" wrapText="1"/>
    </xf>
    <xf numFmtId="49" fontId="9" fillId="18" borderId="4" xfId="0" applyNumberFormat="1" applyFont="1" applyFill="1" applyBorder="1" applyAlignment="1">
      <alignment horizontal="left" vertical="center" wrapText="1"/>
    </xf>
    <xf numFmtId="0" fontId="7" fillId="6" borderId="2" xfId="0" applyFont="1" applyFill="1" applyBorder="1" applyAlignment="1">
      <alignment horizontal="center" vertical="center" wrapText="1"/>
    </xf>
    <xf numFmtId="0" fontId="7" fillId="6" borderId="4" xfId="0" applyFont="1" applyFill="1" applyBorder="1" applyAlignment="1">
      <alignment horizontal="center" vertical="center" wrapText="1"/>
    </xf>
    <xf numFmtId="49" fontId="7" fillId="18" borderId="1" xfId="0" applyNumberFormat="1" applyFont="1" applyFill="1" applyBorder="1" applyAlignment="1">
      <alignment horizontal="left" vertical="center" wrapText="1"/>
    </xf>
    <xf numFmtId="49" fontId="9" fillId="18" borderId="1" xfId="0" applyNumberFormat="1" applyFont="1" applyFill="1" applyBorder="1" applyAlignment="1">
      <alignment horizontal="left" vertical="center" wrapText="1"/>
    </xf>
    <xf numFmtId="49" fontId="9" fillId="18" borderId="2" xfId="0" applyNumberFormat="1" applyFont="1" applyFill="1" applyBorder="1" applyAlignment="1">
      <alignment horizontal="left" vertical="center" wrapText="1"/>
    </xf>
    <xf numFmtId="0" fontId="8" fillId="13" borderId="2"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8" fillId="13" borderId="4" xfId="0" applyFont="1" applyFill="1" applyBorder="1" applyAlignment="1">
      <alignment horizontal="center" vertical="center" wrapText="1"/>
    </xf>
    <xf numFmtId="49" fontId="14" fillId="18" borderId="1" xfId="0" applyNumberFormat="1" applyFont="1" applyFill="1" applyBorder="1" applyAlignment="1">
      <alignment horizontal="left" vertical="center" wrapText="1"/>
    </xf>
    <xf numFmtId="49" fontId="9" fillId="18" borderId="2" xfId="0" applyNumberFormat="1" applyFont="1" applyFill="1" applyBorder="1" applyAlignment="1">
      <alignment vertical="center" wrapText="1"/>
    </xf>
    <xf numFmtId="49" fontId="9" fillId="18" borderId="3" xfId="0" applyNumberFormat="1" applyFont="1" applyFill="1" applyBorder="1" applyAlignment="1">
      <alignment vertical="center" wrapText="1"/>
    </xf>
    <xf numFmtId="49" fontId="9" fillId="18" borderId="4" xfId="0" applyNumberFormat="1" applyFont="1" applyFill="1" applyBorder="1" applyAlignment="1">
      <alignment vertical="center" wrapText="1"/>
    </xf>
    <xf numFmtId="49" fontId="9" fillId="18" borderId="2" xfId="0" applyNumberFormat="1" applyFont="1" applyFill="1" applyBorder="1" applyAlignment="1">
      <alignment horizontal="center" vertical="center" wrapText="1"/>
    </xf>
    <xf numFmtId="49" fontId="9" fillId="18" borderId="3" xfId="0" applyNumberFormat="1" applyFont="1" applyFill="1" applyBorder="1" applyAlignment="1">
      <alignment horizontal="center" vertical="center" wrapText="1"/>
    </xf>
    <xf numFmtId="49" fontId="9" fillId="18" borderId="4" xfId="0" applyNumberFormat="1" applyFont="1" applyFill="1" applyBorder="1" applyAlignment="1">
      <alignment horizontal="center" vertical="center" wrapText="1"/>
    </xf>
    <xf numFmtId="0" fontId="33" fillId="0" borderId="0" xfId="0" applyFont="1" applyAlignment="1">
      <alignment horizontal="left" vertical="top" wrapText="1"/>
    </xf>
    <xf numFmtId="0" fontId="5" fillId="18" borderId="16" xfId="0" applyFont="1" applyFill="1" applyBorder="1" applyAlignment="1">
      <alignment horizontal="center" vertical="center" wrapText="1"/>
    </xf>
    <xf numFmtId="0" fontId="5" fillId="18" borderId="0" xfId="0" applyFont="1" applyFill="1" applyAlignment="1">
      <alignment horizontal="center" vertical="center" wrapText="1"/>
    </xf>
    <xf numFmtId="0" fontId="8" fillId="18" borderId="2" xfId="0" applyFont="1" applyFill="1" applyBorder="1" applyAlignment="1">
      <alignment horizontal="center" vertical="center" wrapText="1"/>
    </xf>
    <xf numFmtId="0" fontId="8" fillId="18" borderId="3" xfId="0" applyFont="1" applyFill="1" applyBorder="1" applyAlignment="1">
      <alignment horizontal="center" vertical="center"/>
    </xf>
    <xf numFmtId="0" fontId="8" fillId="18" borderId="4" xfId="0" applyFont="1" applyFill="1" applyBorder="1" applyAlignment="1">
      <alignment horizontal="center" vertical="center"/>
    </xf>
    <xf numFmtId="0" fontId="25" fillId="0" borderId="4" xfId="0" applyFont="1" applyBorder="1" applyAlignment="1">
      <alignment horizontal="center" vertical="center" wrapText="1"/>
    </xf>
    <xf numFmtId="0" fontId="25" fillId="0" borderId="1" xfId="0" applyFont="1" applyBorder="1" applyAlignment="1">
      <alignment horizontal="center" vertical="center" wrapText="1"/>
    </xf>
    <xf numFmtId="0" fontId="5" fillId="18" borderId="5" xfId="0" applyFont="1" applyFill="1" applyBorder="1" applyAlignment="1">
      <alignment horizontal="center" vertical="center" wrapText="1"/>
    </xf>
    <xf numFmtId="0" fontId="5" fillId="18" borderId="6" xfId="0" applyFont="1" applyFill="1" applyBorder="1" applyAlignment="1">
      <alignment horizontal="center" vertical="center" wrapText="1"/>
    </xf>
    <xf numFmtId="0" fontId="5" fillId="18" borderId="7" xfId="0" applyFont="1" applyFill="1" applyBorder="1" applyAlignment="1">
      <alignment horizontal="center" vertical="center" wrapText="1"/>
    </xf>
    <xf numFmtId="0" fontId="5" fillId="18" borderId="8" xfId="0" applyFont="1" applyFill="1" applyBorder="1" applyAlignment="1">
      <alignment horizontal="center" vertical="center" wrapText="1"/>
    </xf>
    <xf numFmtId="0" fontId="5" fillId="18" borderId="9" xfId="0" applyFont="1" applyFill="1" applyBorder="1" applyAlignment="1">
      <alignment horizontal="center" vertical="center" wrapText="1"/>
    </xf>
    <xf numFmtId="0" fontId="5" fillId="18" borderId="10"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18"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19" borderId="8" xfId="0" applyFont="1" applyFill="1" applyBorder="1" applyAlignment="1">
      <alignment horizontal="left" vertical="center" wrapText="1"/>
    </xf>
    <xf numFmtId="0" fontId="8" fillId="19" borderId="9" xfId="0" applyFont="1" applyFill="1" applyBorder="1" applyAlignment="1">
      <alignment horizontal="left" vertical="center" wrapText="1"/>
    </xf>
    <xf numFmtId="0" fontId="8" fillId="19" borderId="3" xfId="0" applyFont="1" applyFill="1" applyBorder="1" applyAlignment="1">
      <alignment horizontal="left" vertical="center" wrapText="1"/>
    </xf>
    <xf numFmtId="0" fontId="8" fillId="19" borderId="4" xfId="0" applyFont="1" applyFill="1" applyBorder="1" applyAlignment="1">
      <alignment horizontal="left" vertical="center" wrapText="1"/>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7" fillId="0" borderId="5" xfId="2" applyFont="1" applyBorder="1" applyAlignment="1">
      <alignment horizontal="left" vertical="center" wrapText="1"/>
    </xf>
    <xf numFmtId="0" fontId="7" fillId="0" borderId="6" xfId="2" applyFont="1" applyBorder="1" applyAlignment="1">
      <alignment horizontal="left" vertical="center" wrapText="1"/>
    </xf>
    <xf numFmtId="0" fontId="7" fillId="0" borderId="7" xfId="2" applyFont="1" applyBorder="1" applyAlignment="1">
      <alignment horizontal="left" vertical="center" wrapText="1"/>
    </xf>
    <xf numFmtId="0" fontId="13" fillId="12" borderId="8" xfId="0" applyFont="1" applyFill="1" applyBorder="1" applyAlignment="1">
      <alignment horizontal="center" vertical="center" textRotation="90" wrapText="1"/>
    </xf>
    <xf numFmtId="0" fontId="8" fillId="0" borderId="5" xfId="2" applyFont="1" applyBorder="1" applyAlignment="1">
      <alignment horizontal="center" vertical="center" wrapText="1"/>
    </xf>
    <xf numFmtId="0" fontId="8" fillId="0" borderId="6" xfId="2" applyFont="1" applyBorder="1" applyAlignment="1">
      <alignment horizontal="center" vertical="center" wrapText="1"/>
    </xf>
    <xf numFmtId="0" fontId="8" fillId="0" borderId="7" xfId="2" applyFont="1" applyBorder="1" applyAlignment="1">
      <alignment horizontal="center" vertical="center" wrapText="1"/>
    </xf>
    <xf numFmtId="0" fontId="8" fillId="0" borderId="8" xfId="2" applyFont="1" applyBorder="1" applyAlignment="1">
      <alignment horizontal="center" vertical="center" wrapText="1"/>
    </xf>
    <xf numFmtId="0" fontId="8" fillId="0" borderId="9" xfId="2" applyFont="1" applyBorder="1" applyAlignment="1">
      <alignment horizontal="center" vertical="center" wrapText="1"/>
    </xf>
    <xf numFmtId="0" fontId="8" fillId="0" borderId="10" xfId="2" applyFont="1" applyBorder="1" applyAlignment="1">
      <alignment horizontal="center" vertical="center" wrapText="1"/>
    </xf>
    <xf numFmtId="9" fontId="8" fillId="0" borderId="6" xfId="1" applyFont="1" applyBorder="1" applyAlignment="1">
      <alignment horizontal="center" vertical="center" wrapText="1"/>
    </xf>
    <xf numFmtId="9" fontId="8" fillId="0" borderId="7" xfId="1" applyFont="1" applyBorder="1" applyAlignment="1">
      <alignment horizontal="center" vertical="center" wrapText="1"/>
    </xf>
    <xf numFmtId="9" fontId="8" fillId="0" borderId="9" xfId="1" applyFont="1" applyBorder="1" applyAlignment="1">
      <alignment horizontal="center" vertical="center" wrapText="1"/>
    </xf>
    <xf numFmtId="9" fontId="8" fillId="0" borderId="10" xfId="1" applyFont="1" applyBorder="1" applyAlignment="1">
      <alignment horizontal="center" vertical="center" wrapText="1"/>
    </xf>
    <xf numFmtId="0" fontId="8" fillId="10" borderId="2" xfId="0" applyFont="1" applyFill="1" applyBorder="1" applyAlignment="1">
      <alignment horizontal="center" vertical="center" wrapText="1"/>
    </xf>
    <xf numFmtId="0" fontId="8" fillId="10" borderId="3" xfId="0" applyFont="1" applyFill="1" applyBorder="1" applyAlignment="1">
      <alignment horizontal="center" vertical="center" wrapText="1"/>
    </xf>
    <xf numFmtId="0" fontId="8" fillId="10" borderId="4" xfId="0" applyFont="1" applyFill="1" applyBorder="1" applyAlignment="1">
      <alignment horizontal="center" vertical="center" wrapText="1"/>
    </xf>
    <xf numFmtId="2" fontId="8" fillId="4" borderId="1" xfId="0" applyNumberFormat="1" applyFont="1" applyFill="1" applyBorder="1" applyAlignment="1">
      <alignment horizontal="center" vertical="center" wrapText="1"/>
    </xf>
    <xf numFmtId="9" fontId="6" fillId="0" borderId="1" xfId="1" applyFont="1" applyBorder="1" applyAlignment="1">
      <alignment horizontal="center" vertical="center" wrapText="1"/>
    </xf>
    <xf numFmtId="9" fontId="8" fillId="0" borderId="1" xfId="1"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4" xfId="0" applyFont="1" applyBorder="1" applyAlignment="1">
      <alignment horizontal="center" wrapText="1"/>
    </xf>
    <xf numFmtId="0" fontId="8" fillId="4" borderId="1" xfId="0" applyFont="1" applyFill="1" applyBorder="1" applyAlignment="1">
      <alignment horizontal="center" vertical="center" wrapText="1"/>
    </xf>
    <xf numFmtId="0" fontId="4" fillId="0" borderId="0" xfId="0" applyFont="1" applyAlignment="1">
      <alignment horizontal="center" wrapText="1"/>
    </xf>
    <xf numFmtId="0" fontId="3" fillId="12" borderId="2" xfId="0" applyFont="1" applyFill="1" applyBorder="1" applyAlignment="1">
      <alignment horizontal="left" vertical="center" wrapText="1"/>
    </xf>
    <xf numFmtId="0" fontId="3" fillId="12" borderId="4" xfId="0" applyFont="1" applyFill="1" applyBorder="1" applyAlignment="1">
      <alignment horizontal="left" vertical="center" wrapText="1"/>
    </xf>
    <xf numFmtId="38" fontId="5" fillId="6" borderId="1" xfId="0" applyNumberFormat="1" applyFont="1" applyFill="1" applyBorder="1" applyAlignment="1">
      <alignment horizontal="justify" vertical="center" wrapText="1"/>
    </xf>
    <xf numFmtId="49" fontId="5" fillId="0" borderId="2" xfId="0" applyNumberFormat="1" applyFont="1" applyBorder="1" applyAlignment="1">
      <alignment horizontal="left" vertical="center" wrapText="1"/>
    </xf>
    <xf numFmtId="49" fontId="5" fillId="0" borderId="4" xfId="0" applyNumberFormat="1" applyFont="1" applyBorder="1" applyAlignment="1">
      <alignment horizontal="left" vertical="center" wrapText="1"/>
    </xf>
    <xf numFmtId="0" fontId="6" fillId="0" borderId="1" xfId="0" applyFont="1" applyBorder="1" applyAlignment="1">
      <alignment horizontal="center" vertical="center" wrapText="1"/>
    </xf>
    <xf numFmtId="49" fontId="5" fillId="0" borderId="2"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38" fontId="5" fillId="6" borderId="2" xfId="0" applyNumberFormat="1" applyFont="1" applyFill="1" applyBorder="1" applyAlignment="1">
      <alignment horizontal="center" vertical="center" wrapText="1"/>
    </xf>
    <xf numFmtId="38" fontId="5" fillId="6" borderId="3" xfId="0" applyNumberFormat="1" applyFont="1" applyFill="1" applyBorder="1" applyAlignment="1">
      <alignment horizontal="center" vertical="center" wrapText="1"/>
    </xf>
    <xf numFmtId="38" fontId="5" fillId="6" borderId="4" xfId="0" applyNumberFormat="1" applyFont="1" applyFill="1" applyBorder="1" applyAlignment="1">
      <alignment horizontal="center" vertical="center" wrapText="1"/>
    </xf>
    <xf numFmtId="38" fontId="7" fillId="6" borderId="1" xfId="0" applyNumberFormat="1" applyFont="1" applyFill="1" applyBorder="1" applyAlignment="1">
      <alignment horizontal="left" vertical="center" wrapText="1"/>
    </xf>
    <xf numFmtId="38" fontId="5" fillId="6" borderId="1" xfId="0" applyNumberFormat="1" applyFont="1" applyFill="1" applyBorder="1" applyAlignment="1">
      <alignment horizontal="left" vertical="center" wrapText="1"/>
    </xf>
    <xf numFmtId="38" fontId="5" fillId="6" borderId="1" xfId="0" applyNumberFormat="1" applyFont="1" applyFill="1" applyBorder="1" applyAlignment="1">
      <alignment vertical="center" wrapText="1"/>
    </xf>
    <xf numFmtId="38" fontId="7" fillId="6" borderId="2" xfId="0" applyNumberFormat="1" applyFont="1" applyFill="1" applyBorder="1" applyAlignment="1">
      <alignment horizontal="center" vertical="center" wrapText="1"/>
    </xf>
    <xf numFmtId="38" fontId="7" fillId="6" borderId="3" xfId="0" applyNumberFormat="1" applyFont="1" applyFill="1" applyBorder="1" applyAlignment="1">
      <alignment horizontal="center" vertical="center" wrapText="1"/>
    </xf>
    <xf numFmtId="38" fontId="7" fillId="6" borderId="4" xfId="0" applyNumberFormat="1" applyFont="1" applyFill="1" applyBorder="1" applyAlignment="1">
      <alignment horizontal="center" vertical="center" wrapText="1"/>
    </xf>
    <xf numFmtId="38" fontId="8" fillId="3" borderId="2" xfId="0" applyNumberFormat="1" applyFont="1" applyFill="1" applyBorder="1" applyAlignment="1">
      <alignment horizontal="center" vertical="center" wrapText="1"/>
    </xf>
    <xf numFmtId="38" fontId="8" fillId="3" borderId="3" xfId="0" applyNumberFormat="1" applyFont="1" applyFill="1" applyBorder="1" applyAlignment="1">
      <alignment horizontal="center" vertical="center" wrapText="1"/>
    </xf>
    <xf numFmtId="38" fontId="8" fillId="3" borderId="4" xfId="0" applyNumberFormat="1" applyFont="1" applyFill="1" applyBorder="1" applyAlignment="1">
      <alignment horizontal="center" vertical="center" wrapText="1"/>
    </xf>
    <xf numFmtId="38" fontId="8" fillId="3" borderId="1" xfId="0" applyNumberFormat="1" applyFont="1" applyFill="1" applyBorder="1" applyAlignment="1">
      <alignment horizontal="center" vertical="center" wrapText="1"/>
    </xf>
    <xf numFmtId="14" fontId="7" fillId="6" borderId="2" xfId="0" applyNumberFormat="1" applyFont="1" applyFill="1" applyBorder="1" applyAlignment="1">
      <alignment horizontal="center" vertical="center" wrapText="1"/>
    </xf>
    <xf numFmtId="14" fontId="7" fillId="6" borderId="4" xfId="0" applyNumberFormat="1" applyFont="1" applyFill="1" applyBorder="1" applyAlignment="1">
      <alignment horizontal="center" vertical="center" wrapText="1"/>
    </xf>
    <xf numFmtId="38" fontId="7" fillId="6" borderId="2" xfId="0" applyNumberFormat="1" applyFont="1" applyFill="1" applyBorder="1" applyAlignment="1">
      <alignment horizontal="justify" vertical="center" wrapText="1"/>
    </xf>
    <xf numFmtId="38" fontId="7" fillId="6" borderId="3" xfId="0" applyNumberFormat="1" applyFont="1" applyFill="1" applyBorder="1" applyAlignment="1">
      <alignment horizontal="justify" vertical="center" wrapText="1"/>
    </xf>
    <xf numFmtId="38" fontId="7" fillId="6" borderId="4" xfId="0" applyNumberFormat="1" applyFont="1" applyFill="1" applyBorder="1" applyAlignment="1">
      <alignment horizontal="justify" vertical="center" wrapText="1"/>
    </xf>
    <xf numFmtId="38" fontId="8" fillId="3" borderId="5" xfId="0" applyNumberFormat="1" applyFont="1" applyFill="1" applyBorder="1" applyAlignment="1">
      <alignment horizontal="center" vertical="center" wrapText="1"/>
    </xf>
    <xf numFmtId="38" fontId="8" fillId="3" borderId="6" xfId="0" applyNumberFormat="1" applyFont="1" applyFill="1" applyBorder="1" applyAlignment="1">
      <alignment horizontal="center" vertical="center" wrapText="1"/>
    </xf>
    <xf numFmtId="38" fontId="8" fillId="3" borderId="7" xfId="0" applyNumberFormat="1" applyFont="1" applyFill="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8" fillId="14" borderId="5" xfId="0" applyFont="1" applyFill="1" applyBorder="1" applyAlignment="1">
      <alignment horizontal="center" vertical="center" wrapText="1"/>
    </xf>
    <xf numFmtId="0" fontId="8" fillId="14" borderId="7" xfId="0" applyFont="1" applyFill="1" applyBorder="1" applyAlignment="1">
      <alignment horizontal="center" vertical="center" wrapText="1"/>
    </xf>
    <xf numFmtId="38" fontId="8" fillId="14" borderId="5" xfId="0" applyNumberFormat="1" applyFont="1" applyFill="1" applyBorder="1" applyAlignment="1">
      <alignment horizontal="center" vertical="center" wrapText="1"/>
    </xf>
    <xf numFmtId="38" fontId="8" fillId="14" borderId="6" xfId="0" applyNumberFormat="1" applyFont="1" applyFill="1" applyBorder="1" applyAlignment="1">
      <alignment horizontal="center" vertical="center" wrapText="1"/>
    </xf>
    <xf numFmtId="38" fontId="8" fillId="14" borderId="7" xfId="0" applyNumberFormat="1" applyFont="1" applyFill="1" applyBorder="1" applyAlignment="1">
      <alignment horizontal="center" vertical="center" wrapText="1"/>
    </xf>
    <xf numFmtId="0" fontId="7" fillId="0" borderId="14" xfId="0" applyFont="1" applyBorder="1" applyAlignment="1">
      <alignment horizontal="center" vertical="center"/>
    </xf>
    <xf numFmtId="0" fontId="7" fillId="0" borderId="62" xfId="0" applyFont="1" applyBorder="1" applyAlignment="1">
      <alignment horizontal="center" vertical="center"/>
    </xf>
    <xf numFmtId="0" fontId="7" fillId="0" borderId="15" xfId="0" applyFont="1" applyBorder="1" applyAlignment="1">
      <alignment horizontal="center" vertical="center"/>
    </xf>
    <xf numFmtId="38" fontId="7" fillId="0" borderId="1" xfId="0" applyNumberFormat="1" applyFont="1" applyBorder="1" applyAlignment="1">
      <alignment horizontal="left" vertical="center" wrapText="1"/>
    </xf>
    <xf numFmtId="9" fontId="7" fillId="0" borderId="1" xfId="0" applyNumberFormat="1" applyFont="1" applyBorder="1" applyAlignment="1">
      <alignment horizontal="center" vertical="center" wrapText="1"/>
    </xf>
    <xf numFmtId="38" fontId="8" fillId="0" borderId="2" xfId="0" applyNumberFormat="1" applyFont="1" applyBorder="1" applyAlignment="1">
      <alignment horizontal="left" vertical="center" wrapText="1"/>
    </xf>
    <xf numFmtId="38" fontId="8" fillId="0" borderId="3" xfId="0" applyNumberFormat="1" applyFont="1" applyBorder="1" applyAlignment="1">
      <alignment horizontal="left" vertical="center" wrapText="1"/>
    </xf>
    <xf numFmtId="38" fontId="8" fillId="0" borderId="4" xfId="0" applyNumberFormat="1" applyFont="1" applyBorder="1" applyAlignment="1">
      <alignment horizontal="left" vertical="center" wrapText="1"/>
    </xf>
    <xf numFmtId="0" fontId="8" fillId="2"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38" fontId="7" fillId="0" borderId="2" xfId="0" applyNumberFormat="1" applyFont="1" applyBorder="1" applyAlignment="1">
      <alignment horizontal="left" vertical="top" wrapText="1"/>
    </xf>
    <xf numFmtId="38" fontId="7" fillId="0" borderId="3" xfId="0" applyNumberFormat="1" applyFont="1" applyBorder="1" applyAlignment="1">
      <alignment horizontal="left" vertical="top" wrapText="1"/>
    </xf>
    <xf numFmtId="38" fontId="7" fillId="0" borderId="4" xfId="0" applyNumberFormat="1" applyFont="1" applyBorder="1" applyAlignment="1">
      <alignment horizontal="left" vertical="top" wrapText="1"/>
    </xf>
    <xf numFmtId="38" fontId="7" fillId="0" borderId="1" xfId="0" applyNumberFormat="1" applyFont="1" applyFill="1" applyBorder="1" applyAlignment="1">
      <alignment horizontal="left" vertical="center" wrapText="1"/>
    </xf>
    <xf numFmtId="9" fontId="7"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49" fontId="7" fillId="0" borderId="2" xfId="0" applyNumberFormat="1" applyFont="1" applyBorder="1" applyAlignment="1">
      <alignment horizontal="left" vertical="center" wrapText="1"/>
    </xf>
    <xf numFmtId="49" fontId="7" fillId="0" borderId="3" xfId="0" applyNumberFormat="1" applyFont="1" applyBorder="1" applyAlignment="1">
      <alignment horizontal="left" vertical="center" wrapText="1"/>
    </xf>
    <xf numFmtId="49" fontId="7" fillId="0" borderId="4" xfId="0" applyNumberFormat="1" applyFont="1" applyBorder="1" applyAlignment="1">
      <alignment horizontal="left" vertical="center" wrapText="1"/>
    </xf>
    <xf numFmtId="9" fontId="7" fillId="0" borderId="5" xfId="0" applyNumberFormat="1" applyFont="1" applyBorder="1" applyAlignment="1">
      <alignment horizontal="center" vertical="center" wrapText="1"/>
    </xf>
    <xf numFmtId="9" fontId="7" fillId="0" borderId="7" xfId="0" applyNumberFormat="1" applyFont="1" applyBorder="1" applyAlignment="1">
      <alignment horizontal="center" vertical="center" wrapText="1"/>
    </xf>
    <xf numFmtId="9" fontId="7" fillId="0" borderId="8" xfId="0" applyNumberFormat="1" applyFont="1" applyBorder="1" applyAlignment="1">
      <alignment horizontal="center" vertical="center" wrapText="1"/>
    </xf>
    <xf numFmtId="9" fontId="7" fillId="0" borderId="10" xfId="0" applyNumberFormat="1" applyFont="1" applyBorder="1" applyAlignment="1">
      <alignment horizontal="center" vertical="center" wrapText="1"/>
    </xf>
    <xf numFmtId="0" fontId="51" fillId="0" borderId="1"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50" fillId="0" borderId="5"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16" xfId="0" applyFont="1" applyBorder="1" applyAlignment="1">
      <alignment horizontal="center" vertical="center" wrapText="1"/>
    </xf>
    <xf numFmtId="0" fontId="50" fillId="0" borderId="0" xfId="0" applyFont="1" applyAlignment="1">
      <alignment horizontal="center" vertical="center" wrapText="1"/>
    </xf>
    <xf numFmtId="0" fontId="50" fillId="0" borderId="17" xfId="0" applyFont="1" applyBorder="1" applyAlignment="1">
      <alignment horizontal="center" vertical="center" wrapText="1"/>
    </xf>
    <xf numFmtId="0" fontId="7" fillId="4" borderId="5"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16" xfId="0" applyFont="1" applyFill="1" applyBorder="1" applyAlignment="1">
      <alignment horizontal="center" vertical="center" wrapText="1"/>
    </xf>
    <xf numFmtId="0" fontId="7" fillId="4" borderId="0" xfId="0" applyFont="1" applyFill="1" applyAlignment="1">
      <alignment horizontal="center" vertical="center" wrapText="1"/>
    </xf>
    <xf numFmtId="0" fontId="7" fillId="4" borderId="17" xfId="0" applyFont="1" applyFill="1" applyBorder="1" applyAlignment="1">
      <alignment horizontal="center" vertical="center" wrapText="1"/>
    </xf>
    <xf numFmtId="0" fontId="6" fillId="0" borderId="16" xfId="0" applyFont="1" applyBorder="1" applyAlignment="1">
      <alignment horizontal="center" vertical="center" wrapText="1"/>
    </xf>
    <xf numFmtId="0" fontId="6" fillId="0" borderId="0" xfId="0" applyFont="1" applyAlignment="1">
      <alignment horizontal="center" vertical="center" wrapText="1"/>
    </xf>
    <xf numFmtId="0" fontId="6" fillId="0" borderId="17" xfId="0" applyFont="1" applyBorder="1" applyAlignment="1">
      <alignment horizontal="center" vertical="center" wrapText="1"/>
    </xf>
    <xf numFmtId="0" fontId="7" fillId="4" borderId="8"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0" xfId="0" applyFont="1" applyAlignment="1">
      <alignment horizontal="center" vertical="center" wrapText="1"/>
    </xf>
    <xf numFmtId="0" fontId="9" fillId="0" borderId="1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 xfId="0" applyFont="1" applyFill="1" applyBorder="1" applyAlignment="1">
      <alignment horizontal="center" vertical="center" wrapText="1"/>
    </xf>
    <xf numFmtId="38" fontId="7" fillId="0" borderId="5" xfId="0" applyNumberFormat="1" applyFont="1" applyBorder="1" applyAlignment="1">
      <alignment horizontal="center" vertical="center" wrapText="1"/>
    </xf>
    <xf numFmtId="38" fontId="7" fillId="0" borderId="6" xfId="0" applyNumberFormat="1" applyFont="1" applyBorder="1" applyAlignment="1">
      <alignment horizontal="center" vertical="center" wrapText="1"/>
    </xf>
    <xf numFmtId="38" fontId="7" fillId="0" borderId="7" xfId="0" applyNumberFormat="1" applyFont="1" applyBorder="1" applyAlignment="1">
      <alignment horizontal="center" vertical="center" wrapText="1"/>
    </xf>
    <xf numFmtId="38" fontId="7" fillId="0" borderId="16" xfId="0" applyNumberFormat="1" applyFont="1" applyBorder="1" applyAlignment="1">
      <alignment horizontal="center" vertical="center" wrapText="1"/>
    </xf>
    <xf numFmtId="38" fontId="7" fillId="0" borderId="0" xfId="0" applyNumberFormat="1" applyFont="1" applyBorder="1" applyAlignment="1">
      <alignment horizontal="center" vertical="center" wrapText="1"/>
    </xf>
    <xf numFmtId="38" fontId="7" fillId="0" borderId="17" xfId="0" applyNumberFormat="1" applyFont="1" applyBorder="1" applyAlignment="1">
      <alignment horizontal="center" vertical="center" wrapText="1"/>
    </xf>
    <xf numFmtId="38" fontId="7" fillId="0" borderId="8" xfId="0" applyNumberFormat="1" applyFont="1" applyBorder="1" applyAlignment="1">
      <alignment horizontal="center" vertical="center" wrapText="1"/>
    </xf>
    <xf numFmtId="38" fontId="7" fillId="0" borderId="9" xfId="0" applyNumberFormat="1" applyFont="1" applyBorder="1" applyAlignment="1">
      <alignment horizontal="center" vertical="center" wrapText="1"/>
    </xf>
    <xf numFmtId="38" fontId="7" fillId="0" borderId="10" xfId="0" applyNumberFormat="1" applyFont="1" applyBorder="1" applyAlignment="1">
      <alignment horizontal="center" vertical="center" wrapText="1"/>
    </xf>
    <xf numFmtId="9" fontId="7" fillId="0" borderId="16" xfId="0" applyNumberFormat="1" applyFont="1" applyBorder="1" applyAlignment="1">
      <alignment horizontal="center" vertical="center" wrapText="1"/>
    </xf>
    <xf numFmtId="9" fontId="7" fillId="0" borderId="17" xfId="0" applyNumberFormat="1"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14" fontId="5" fillId="18" borderId="1" xfId="0" applyNumberFormat="1" applyFont="1" applyFill="1" applyBorder="1" applyAlignment="1">
      <alignment horizontal="center" vertical="center" wrapText="1"/>
    </xf>
    <xf numFmtId="0" fontId="7" fillId="0" borderId="1" xfId="0" applyFont="1" applyBorder="1" applyAlignment="1">
      <alignment horizontal="center" wrapText="1"/>
    </xf>
    <xf numFmtId="0" fontId="8"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166" fontId="5" fillId="0" borderId="1" xfId="0" applyNumberFormat="1" applyFont="1" applyBorder="1" applyAlignment="1">
      <alignment horizontal="center" vertical="center" wrapText="1"/>
    </xf>
    <xf numFmtId="38" fontId="8" fillId="3" borderId="8" xfId="0" applyNumberFormat="1" applyFont="1" applyFill="1" applyBorder="1" applyAlignment="1">
      <alignment horizontal="center" vertical="center" wrapText="1"/>
    </xf>
    <xf numFmtId="38" fontId="8" fillId="3" borderId="9" xfId="0" applyNumberFormat="1" applyFont="1" applyFill="1" applyBorder="1" applyAlignment="1">
      <alignment horizontal="center" vertical="center" wrapText="1"/>
    </xf>
    <xf numFmtId="38" fontId="8" fillId="3" borderId="10" xfId="0" applyNumberFormat="1" applyFont="1" applyFill="1" applyBorder="1" applyAlignment="1">
      <alignment horizontal="center" vertical="center" wrapText="1"/>
    </xf>
    <xf numFmtId="38" fontId="8" fillId="3" borderId="5" xfId="0" applyNumberFormat="1" applyFont="1" applyFill="1" applyBorder="1" applyAlignment="1">
      <alignment horizontal="center" vertical="center"/>
    </xf>
    <xf numFmtId="38" fontId="8" fillId="3" borderId="6" xfId="0" applyNumberFormat="1" applyFont="1" applyFill="1" applyBorder="1" applyAlignment="1">
      <alignment horizontal="center" vertical="center"/>
    </xf>
    <xf numFmtId="38" fontId="8" fillId="3" borderId="7" xfId="0" applyNumberFormat="1" applyFont="1" applyFill="1" applyBorder="1" applyAlignment="1">
      <alignment horizontal="center" vertical="center"/>
    </xf>
    <xf numFmtId="38" fontId="8" fillId="3" borderId="8" xfId="0" applyNumberFormat="1" applyFont="1" applyFill="1" applyBorder="1" applyAlignment="1">
      <alignment horizontal="center" vertical="center"/>
    </xf>
    <xf numFmtId="38" fontId="8" fillId="3" borderId="9" xfId="0" applyNumberFormat="1" applyFont="1" applyFill="1" applyBorder="1" applyAlignment="1">
      <alignment horizontal="center" vertical="center"/>
    </xf>
    <xf numFmtId="38" fontId="8" fillId="3" borderId="10" xfId="0" applyNumberFormat="1" applyFont="1" applyFill="1" applyBorder="1" applyAlignment="1">
      <alignment horizontal="center" vertical="center"/>
    </xf>
    <xf numFmtId="0" fontId="50" fillId="0" borderId="8"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10" xfId="0" applyFont="1" applyBorder="1" applyAlignment="1">
      <alignment horizontal="center" vertical="center" wrapText="1"/>
    </xf>
    <xf numFmtId="0" fontId="9" fillId="0" borderId="1" xfId="0" applyFont="1" applyBorder="1" applyAlignment="1">
      <alignment horizontal="center" vertical="center" wrapText="1"/>
    </xf>
    <xf numFmtId="40" fontId="8" fillId="5" borderId="2" xfId="0" applyNumberFormat="1" applyFont="1" applyFill="1" applyBorder="1" applyAlignment="1">
      <alignment horizontal="center" vertical="center"/>
    </xf>
    <xf numFmtId="40" fontId="8" fillId="5" borderId="3" xfId="0" applyNumberFormat="1" applyFont="1" applyFill="1" applyBorder="1" applyAlignment="1">
      <alignment horizontal="center" vertical="center"/>
    </xf>
    <xf numFmtId="40" fontId="8" fillId="5" borderId="4" xfId="0" applyNumberFormat="1" applyFont="1" applyFill="1" applyBorder="1" applyAlignment="1">
      <alignment horizontal="center" vertical="center"/>
    </xf>
    <xf numFmtId="0" fontId="5" fillId="0" borderId="4" xfId="0" applyFont="1" applyBorder="1" applyAlignment="1">
      <alignment horizontal="center" vertical="center" wrapText="1"/>
    </xf>
    <xf numFmtId="0" fontId="8" fillId="8" borderId="8" xfId="0" applyFont="1" applyFill="1" applyBorder="1" applyAlignment="1">
      <alignment horizontal="left" vertical="center" wrapText="1"/>
    </xf>
    <xf numFmtId="0" fontId="8" fillId="8" borderId="9" xfId="0" applyFont="1" applyFill="1" applyBorder="1" applyAlignment="1">
      <alignment horizontal="left" vertical="center" wrapText="1"/>
    </xf>
    <xf numFmtId="0" fontId="8" fillId="8" borderId="10"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1" fontId="6" fillId="0" borderId="2" xfId="1" applyNumberFormat="1" applyFont="1" applyBorder="1" applyAlignment="1">
      <alignment horizontal="center" vertical="center" wrapText="1"/>
    </xf>
    <xf numFmtId="1" fontId="6" fillId="0" borderId="4" xfId="1" applyNumberFormat="1" applyFont="1" applyBorder="1" applyAlignment="1">
      <alignment horizontal="center" vertical="center" wrapText="1"/>
    </xf>
    <xf numFmtId="2" fontId="5" fillId="0" borderId="5" xfId="1" applyNumberFormat="1" applyFont="1" applyBorder="1" applyAlignment="1">
      <alignment horizontal="center" vertical="center" wrapText="1"/>
    </xf>
    <xf numFmtId="2" fontId="5" fillId="0" borderId="7" xfId="1" applyNumberFormat="1" applyFont="1" applyBorder="1" applyAlignment="1">
      <alignment horizontal="center" vertical="center" wrapText="1"/>
    </xf>
    <xf numFmtId="2" fontId="5" fillId="0" borderId="16" xfId="1" applyNumberFormat="1" applyFont="1" applyBorder="1" applyAlignment="1">
      <alignment horizontal="center" vertical="center" wrapText="1"/>
    </xf>
    <xf numFmtId="2" fontId="5" fillId="0" borderId="17" xfId="1" applyNumberFormat="1" applyFont="1" applyBorder="1" applyAlignment="1">
      <alignment horizontal="center" vertical="center" wrapText="1"/>
    </xf>
    <xf numFmtId="2" fontId="5" fillId="0" borderId="8" xfId="1" applyNumberFormat="1" applyFont="1" applyBorder="1" applyAlignment="1">
      <alignment horizontal="center" vertical="center" wrapText="1"/>
    </xf>
    <xf numFmtId="2" fontId="5" fillId="0" borderId="10" xfId="1" applyNumberFormat="1" applyFont="1" applyBorder="1" applyAlignment="1">
      <alignment horizontal="center" vertical="center" wrapText="1"/>
    </xf>
    <xf numFmtId="2" fontId="5" fillId="0" borderId="2" xfId="1" applyNumberFormat="1" applyFont="1" applyBorder="1" applyAlignment="1">
      <alignment horizontal="center" vertical="center" wrapText="1"/>
    </xf>
    <xf numFmtId="2" fontId="5" fillId="0" borderId="4" xfId="1" applyNumberFormat="1" applyFont="1" applyBorder="1" applyAlignment="1">
      <alignment horizontal="center" vertical="center" wrapText="1"/>
    </xf>
    <xf numFmtId="0" fontId="8" fillId="8" borderId="2" xfId="2" applyFont="1" applyFill="1" applyBorder="1" applyAlignment="1">
      <alignment horizontal="left" vertical="center"/>
    </xf>
    <xf numFmtId="0" fontId="8" fillId="8" borderId="3" xfId="2" applyFont="1" applyFill="1" applyBorder="1" applyAlignment="1">
      <alignment horizontal="left" vertical="center"/>
    </xf>
    <xf numFmtId="0" fontId="8" fillId="8" borderId="4" xfId="2" applyFont="1" applyFill="1" applyBorder="1" applyAlignment="1">
      <alignment horizontal="left" vertical="center"/>
    </xf>
    <xf numFmtId="10" fontId="7" fillId="0" borderId="3" xfId="1" applyNumberFormat="1" applyFont="1" applyBorder="1" applyAlignment="1">
      <alignment horizontal="center" vertical="center" wrapText="1"/>
    </xf>
    <xf numFmtId="0" fontId="8" fillId="9" borderId="2" xfId="0" applyFont="1" applyFill="1" applyBorder="1" applyAlignment="1">
      <alignment horizontal="center" vertical="center" wrapText="1"/>
    </xf>
    <xf numFmtId="0" fontId="8" fillId="9" borderId="3" xfId="0" applyFont="1" applyFill="1" applyBorder="1" applyAlignment="1">
      <alignment horizontal="center" vertical="center" wrapText="1"/>
    </xf>
    <xf numFmtId="0" fontId="8" fillId="9" borderId="4"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6" fillId="10" borderId="3" xfId="0" applyFont="1" applyFill="1" applyBorder="1" applyAlignment="1">
      <alignment horizontal="center" vertical="center" wrapText="1"/>
    </xf>
    <xf numFmtId="0" fontId="6" fillId="10" borderId="4" xfId="0" applyFont="1" applyFill="1" applyBorder="1" applyAlignment="1">
      <alignment horizontal="center" vertical="center" wrapText="1"/>
    </xf>
    <xf numFmtId="1" fontId="5" fillId="0" borderId="14" xfId="0" applyNumberFormat="1" applyFont="1" applyBorder="1" applyAlignment="1">
      <alignment horizontal="center" vertical="center"/>
    </xf>
    <xf numFmtId="1" fontId="5" fillId="0" borderId="62" xfId="0" applyNumberFormat="1" applyFont="1" applyBorder="1" applyAlignment="1">
      <alignment horizontal="center" vertical="center"/>
    </xf>
    <xf numFmtId="1" fontId="5" fillId="0" borderId="15" xfId="0" applyNumberFormat="1" applyFont="1" applyBorder="1" applyAlignment="1">
      <alignment horizontal="center" vertical="center"/>
    </xf>
    <xf numFmtId="0" fontId="5" fillId="0" borderId="5" xfId="0" applyFont="1" applyBorder="1" applyAlignment="1">
      <alignment horizontal="center" wrapText="1"/>
    </xf>
    <xf numFmtId="0" fontId="5" fillId="0" borderId="6" xfId="0" applyFont="1" applyBorder="1" applyAlignment="1">
      <alignment horizontal="center" wrapText="1"/>
    </xf>
    <xf numFmtId="0" fontId="5" fillId="0" borderId="7" xfId="0" applyFont="1" applyBorder="1" applyAlignment="1">
      <alignment horizontal="center" wrapText="1"/>
    </xf>
    <xf numFmtId="0" fontId="5" fillId="0" borderId="16" xfId="0" applyFont="1" applyBorder="1" applyAlignment="1">
      <alignment horizontal="center" wrapText="1"/>
    </xf>
    <xf numFmtId="0" fontId="5" fillId="0" borderId="0" xfId="0" applyFont="1" applyAlignment="1">
      <alignment horizontal="center" wrapText="1"/>
    </xf>
    <xf numFmtId="0" fontId="5" fillId="0" borderId="17" xfId="0" applyFont="1" applyBorder="1" applyAlignment="1">
      <alignment horizontal="center" wrapText="1"/>
    </xf>
    <xf numFmtId="0" fontId="5" fillId="0" borderId="8" xfId="0" applyFont="1" applyBorder="1" applyAlignment="1">
      <alignment horizontal="center" wrapText="1"/>
    </xf>
    <xf numFmtId="0" fontId="5" fillId="0" borderId="9" xfId="0" applyFont="1" applyBorder="1" applyAlignment="1">
      <alignment horizontal="center" wrapText="1"/>
    </xf>
    <xf numFmtId="0" fontId="5" fillId="0" borderId="10" xfId="0" applyFont="1" applyBorder="1" applyAlignment="1">
      <alignment horizontal="center" wrapText="1"/>
    </xf>
    <xf numFmtId="0" fontId="20" fillId="0" borderId="46" xfId="0" applyFont="1" applyBorder="1" applyAlignment="1">
      <alignment horizontal="left" vertical="center" wrapText="1"/>
    </xf>
    <xf numFmtId="0" fontId="20" fillId="0" borderId="47" xfId="0" applyFont="1" applyBorder="1" applyAlignment="1">
      <alignment horizontal="left" vertical="center" wrapText="1"/>
    </xf>
    <xf numFmtId="0" fontId="20" fillId="0" borderId="54" xfId="0" applyFont="1" applyBorder="1" applyAlignment="1">
      <alignment horizontal="left" vertical="center" wrapText="1"/>
    </xf>
    <xf numFmtId="0" fontId="12" fillId="0" borderId="21" xfId="0" applyFont="1" applyBorder="1" applyAlignment="1">
      <alignment horizontal="center" vertical="center"/>
    </xf>
    <xf numFmtId="0" fontId="12" fillId="0" borderId="22" xfId="0" applyFont="1" applyBorder="1" applyAlignment="1">
      <alignment horizontal="center" vertical="center"/>
    </xf>
    <xf numFmtId="0" fontId="12" fillId="0" borderId="1" xfId="0" applyFont="1" applyBorder="1" applyAlignment="1">
      <alignment horizontal="center" vertical="center"/>
    </xf>
    <xf numFmtId="0" fontId="12" fillId="0" borderId="30" xfId="0" applyFont="1" applyBorder="1" applyAlignment="1">
      <alignment horizontal="center" vertical="center"/>
    </xf>
    <xf numFmtId="0" fontId="12" fillId="0" borderId="31" xfId="0" applyFont="1" applyBorder="1" applyAlignment="1">
      <alignment horizontal="center" vertical="center"/>
    </xf>
    <xf numFmtId="0" fontId="12" fillId="0" borderId="32" xfId="0" applyFont="1" applyBorder="1" applyAlignment="1">
      <alignment horizontal="center" vertical="center"/>
    </xf>
    <xf numFmtId="0" fontId="20" fillId="0" borderId="0" xfId="0" applyFont="1" applyAlignment="1">
      <alignment horizontal="left" wrapText="1"/>
    </xf>
    <xf numFmtId="0" fontId="12" fillId="0" borderId="15" xfId="0" applyFont="1" applyBorder="1" applyAlignment="1">
      <alignment horizontal="center" vertical="center"/>
    </xf>
    <xf numFmtId="0" fontId="12" fillId="0" borderId="56" xfId="0" applyFont="1" applyBorder="1" applyAlignment="1">
      <alignment horizontal="center" vertical="center"/>
    </xf>
    <xf numFmtId="0" fontId="12" fillId="0" borderId="14" xfId="0" applyFont="1" applyBorder="1" applyAlignment="1">
      <alignment horizontal="center" vertical="center"/>
    </xf>
    <xf numFmtId="0" fontId="12" fillId="0" borderId="45" xfId="0" applyFont="1" applyBorder="1" applyAlignment="1">
      <alignment horizontal="center" vertical="center"/>
    </xf>
    <xf numFmtId="0" fontId="20" fillId="0" borderId="40" xfId="0" applyFont="1" applyBorder="1" applyAlignment="1">
      <alignment horizontal="left" vertical="center" wrapText="1"/>
    </xf>
    <xf numFmtId="0" fontId="20" fillId="0" borderId="58" xfId="0" applyFont="1" applyBorder="1" applyAlignment="1">
      <alignment horizontal="left" vertical="center" wrapText="1"/>
    </xf>
    <xf numFmtId="0" fontId="20" fillId="0" borderId="57" xfId="0" applyFont="1" applyBorder="1" applyAlignment="1">
      <alignment horizontal="left" vertical="center" wrapText="1"/>
    </xf>
    <xf numFmtId="0" fontId="20" fillId="0" borderId="23" xfId="0" applyFont="1" applyBorder="1" applyAlignment="1">
      <alignment horizontal="left" vertical="center" wrapText="1"/>
    </xf>
    <xf numFmtId="0" fontId="20" fillId="0" borderId="33" xfId="0" applyFont="1" applyBorder="1" applyAlignment="1">
      <alignment horizontal="left" vertical="center" wrapText="1"/>
    </xf>
    <xf numFmtId="0" fontId="20" fillId="0" borderId="2" xfId="0" applyFont="1" applyBorder="1" applyAlignment="1">
      <alignment horizontal="center" vertical="center"/>
    </xf>
    <xf numFmtId="0" fontId="20" fillId="0" borderId="29" xfId="0" applyFont="1" applyBorder="1" applyAlignment="1">
      <alignment horizontal="center" vertical="center"/>
    </xf>
    <xf numFmtId="0" fontId="12" fillId="0" borderId="2" xfId="0" applyFont="1" applyBorder="1" applyAlignment="1">
      <alignment horizontal="center" vertical="center"/>
    </xf>
    <xf numFmtId="0" fontId="12" fillId="0" borderId="29" xfId="0" applyFont="1" applyBorder="1" applyAlignment="1">
      <alignment horizontal="center" vertical="center"/>
    </xf>
    <xf numFmtId="0" fontId="12" fillId="0" borderId="41" xfId="0" applyFont="1" applyBorder="1" applyAlignment="1">
      <alignment horizontal="center" vertical="center"/>
    </xf>
    <xf numFmtId="0" fontId="12" fillId="0" borderId="59" xfId="0" applyFont="1" applyBorder="1" applyAlignment="1">
      <alignment horizontal="center" vertical="center"/>
    </xf>
    <xf numFmtId="0" fontId="20" fillId="0" borderId="55" xfId="0" applyFont="1" applyBorder="1" applyAlignment="1">
      <alignment horizontal="left" vertical="center" wrapText="1"/>
    </xf>
    <xf numFmtId="0" fontId="20" fillId="0" borderId="2" xfId="0" applyFont="1" applyBorder="1" applyAlignment="1">
      <alignment horizontal="center" vertical="center" wrapText="1"/>
    </xf>
    <xf numFmtId="0" fontId="20" fillId="0" borderId="29"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29" xfId="0" applyFont="1" applyBorder="1" applyAlignment="1">
      <alignment horizontal="center" vertical="center" wrapText="1"/>
    </xf>
    <xf numFmtId="0" fontId="20" fillId="0" borderId="60" xfId="0" applyFont="1" applyBorder="1" applyAlignment="1">
      <alignment horizontal="left" vertical="center" wrapText="1"/>
    </xf>
    <xf numFmtId="0" fontId="20" fillId="0" borderId="61" xfId="0" applyFont="1" applyBorder="1" applyAlignment="1">
      <alignment horizontal="left" vertical="center" wrapText="1"/>
    </xf>
    <xf numFmtId="0" fontId="20" fillId="0" borderId="2" xfId="0" applyFont="1" applyBorder="1" applyAlignment="1">
      <alignment horizontal="left" vertical="center" wrapText="1"/>
    </xf>
    <xf numFmtId="0" fontId="20" fillId="0" borderId="29" xfId="0" applyFont="1" applyBorder="1" applyAlignment="1">
      <alignment horizontal="left" vertical="center" wrapText="1"/>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12" fillId="0" borderId="28" xfId="0" applyFont="1" applyBorder="1" applyAlignment="1">
      <alignment horizontal="center" vertical="center"/>
    </xf>
    <xf numFmtId="0" fontId="12" fillId="0" borderId="39" xfId="0" applyFont="1" applyBorder="1" applyAlignment="1">
      <alignment horizontal="center" vertical="center"/>
    </xf>
    <xf numFmtId="0" fontId="12" fillId="0" borderId="43" xfId="0" applyFont="1" applyBorder="1" applyAlignment="1">
      <alignment horizontal="center" vertical="center"/>
    </xf>
    <xf numFmtId="1" fontId="12" fillId="0" borderId="21" xfId="0" applyNumberFormat="1" applyFont="1" applyBorder="1" applyAlignment="1">
      <alignment horizontal="center" vertical="center"/>
    </xf>
    <xf numFmtId="1" fontId="12" fillId="0" borderId="31" xfId="0" applyNumberFormat="1" applyFont="1" applyBorder="1" applyAlignment="1">
      <alignment horizontal="center" vertical="center"/>
    </xf>
    <xf numFmtId="1" fontId="12" fillId="0" borderId="52" xfId="0" applyNumberFormat="1" applyFont="1" applyBorder="1" applyAlignment="1">
      <alignment horizontal="center" vertical="center"/>
    </xf>
    <xf numFmtId="1" fontId="12" fillId="0" borderId="53" xfId="0" applyNumberFormat="1" applyFont="1" applyBorder="1" applyAlignment="1">
      <alignment horizontal="center" vertical="center"/>
    </xf>
    <xf numFmtId="0" fontId="12" fillId="0" borderId="35" xfId="0" applyFont="1" applyBorder="1" applyAlignment="1">
      <alignment horizontal="center" vertical="center"/>
    </xf>
    <xf numFmtId="0" fontId="12" fillId="0" borderId="19" xfId="0" applyFont="1" applyBorder="1" applyAlignment="1">
      <alignment horizontal="center" vertical="center"/>
    </xf>
    <xf numFmtId="0" fontId="12" fillId="0" borderId="38" xfId="0" applyFont="1" applyBorder="1" applyAlignment="1">
      <alignment horizontal="center" vertical="center"/>
    </xf>
    <xf numFmtId="0" fontId="12" fillId="0" borderId="20" xfId="0" applyFont="1" applyBorder="1" applyAlignment="1">
      <alignment horizontal="center" vertical="center"/>
    </xf>
    <xf numFmtId="0" fontId="12" fillId="0" borderId="36" xfId="0" applyFont="1" applyBorder="1" applyAlignment="1">
      <alignment horizontal="center" vertical="center"/>
    </xf>
    <xf numFmtId="0" fontId="12" fillId="0" borderId="34" xfId="0" applyFont="1" applyBorder="1" applyAlignment="1">
      <alignment horizontal="center" vertical="center"/>
    </xf>
    <xf numFmtId="173" fontId="12" fillId="0" borderId="52" xfId="0" applyNumberFormat="1" applyFont="1" applyBorder="1" applyAlignment="1">
      <alignment horizontal="center" vertical="center"/>
    </xf>
    <xf numFmtId="173" fontId="12" fillId="0" borderId="53" xfId="0" applyNumberFormat="1" applyFont="1" applyBorder="1" applyAlignment="1">
      <alignment horizontal="center" vertical="center"/>
    </xf>
    <xf numFmtId="0" fontId="12" fillId="0" borderId="52" xfId="0" applyFont="1" applyBorder="1" applyAlignment="1">
      <alignment horizontal="center" vertical="center"/>
    </xf>
    <xf numFmtId="0" fontId="12" fillId="0" borderId="53" xfId="0" applyFont="1" applyBorder="1" applyAlignment="1">
      <alignment horizontal="center" vertical="center"/>
    </xf>
    <xf numFmtId="0" fontId="12" fillId="0" borderId="7"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3" xfId="0" applyFont="1" applyBorder="1" applyAlignment="1">
      <alignment horizontal="center" vertical="center"/>
    </xf>
    <xf numFmtId="0" fontId="12" fillId="0" borderId="42" xfId="0" applyFont="1" applyBorder="1" applyAlignment="1">
      <alignment horizontal="center" vertical="center"/>
    </xf>
    <xf numFmtId="0" fontId="12" fillId="0" borderId="50" xfId="0" applyFont="1" applyBorder="1" applyAlignment="1">
      <alignment horizontal="center" vertical="center"/>
    </xf>
    <xf numFmtId="0" fontId="12" fillId="0" borderId="44" xfId="0" applyFont="1" applyBorder="1" applyAlignment="1">
      <alignment horizontal="center" vertical="center"/>
    </xf>
    <xf numFmtId="0" fontId="12" fillId="0" borderId="51" xfId="0" applyFont="1" applyBorder="1" applyAlignment="1">
      <alignment horizontal="center" vertical="center"/>
    </xf>
    <xf numFmtId="1" fontId="12" fillId="0" borderId="41" xfId="0" applyNumberFormat="1" applyFont="1" applyBorder="1" applyAlignment="1">
      <alignment horizontal="center" vertical="center"/>
    </xf>
    <xf numFmtId="1" fontId="12" fillId="0" borderId="42" xfId="0" applyNumberFormat="1" applyFont="1" applyBorder="1" applyAlignment="1">
      <alignment horizontal="center" vertical="center"/>
    </xf>
    <xf numFmtId="0" fontId="12" fillId="0" borderId="49" xfId="0" applyFont="1" applyBorder="1" applyAlignment="1">
      <alignment horizontal="center" vertical="center"/>
    </xf>
    <xf numFmtId="0" fontId="12" fillId="0" borderId="7" xfId="0" applyFont="1" applyBorder="1" applyAlignment="1">
      <alignment horizontal="center" vertical="center"/>
    </xf>
    <xf numFmtId="0" fontId="12" fillId="0" borderId="4" xfId="0" applyFont="1" applyBorder="1" applyAlignment="1">
      <alignment horizontal="center" vertical="center"/>
    </xf>
    <xf numFmtId="0" fontId="12" fillId="0" borderId="48" xfId="0" applyFont="1" applyBorder="1" applyAlignment="1">
      <alignment horizontal="center" vertical="center"/>
    </xf>
    <xf numFmtId="0" fontId="12" fillId="0" borderId="10" xfId="0" applyFont="1" applyBorder="1" applyAlignment="1">
      <alignment horizontal="center" vertical="center"/>
    </xf>
    <xf numFmtId="1" fontId="12" fillId="0" borderId="5" xfId="0" applyNumberFormat="1" applyFont="1" applyBorder="1" applyAlignment="1">
      <alignment horizontal="center" vertical="center"/>
    </xf>
    <xf numFmtId="1" fontId="12" fillId="0" borderId="7" xfId="0" applyNumberFormat="1" applyFont="1" applyBorder="1" applyAlignment="1">
      <alignment horizontal="center" vertical="center"/>
    </xf>
    <xf numFmtId="1" fontId="12" fillId="0" borderId="8"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4" xfId="0" applyNumberFormat="1" applyFont="1" applyBorder="1" applyAlignment="1">
      <alignment horizontal="center" vertical="center" wrapText="1"/>
    </xf>
    <xf numFmtId="1" fontId="12" fillId="0" borderId="15" xfId="0" applyNumberFormat="1" applyFont="1" applyBorder="1" applyAlignment="1">
      <alignment horizontal="center" vertical="center" wrapText="1"/>
    </xf>
    <xf numFmtId="0" fontId="12" fillId="0" borderId="18" xfId="0" applyFont="1" applyBorder="1" applyAlignment="1">
      <alignment horizontal="center" vertical="center"/>
    </xf>
    <xf numFmtId="0" fontId="6" fillId="0" borderId="46" xfId="0" applyFont="1" applyBorder="1" applyAlignment="1">
      <alignment horizontal="center"/>
    </xf>
    <xf numFmtId="0" fontId="6" fillId="0" borderId="47" xfId="0" applyFont="1" applyBorder="1" applyAlignment="1">
      <alignment horizontal="center"/>
    </xf>
    <xf numFmtId="0" fontId="12" fillId="0" borderId="35" xfId="0" applyFont="1" applyBorder="1" applyAlignment="1">
      <alignment horizontal="center"/>
    </xf>
    <xf numFmtId="0" fontId="12" fillId="0" borderId="18" xfId="0" applyFont="1" applyBorder="1" applyAlignment="1">
      <alignment horizontal="center"/>
    </xf>
    <xf numFmtId="0" fontId="12" fillId="0" borderId="36" xfId="0" applyFont="1" applyBorder="1" applyAlignment="1">
      <alignment horizontal="center"/>
    </xf>
    <xf numFmtId="0" fontId="12" fillId="0" borderId="0" xfId="0" applyFont="1" applyAlignment="1">
      <alignment horizontal="center" vertical="center"/>
    </xf>
    <xf numFmtId="0" fontId="12" fillId="0" borderId="16" xfId="0" applyFont="1" applyBorder="1" applyAlignment="1">
      <alignment horizontal="center"/>
    </xf>
    <xf numFmtId="0" fontId="12" fillId="0" borderId="0" xfId="0" applyFont="1" applyAlignment="1">
      <alignment horizontal="center"/>
    </xf>
    <xf numFmtId="0" fontId="12" fillId="0" borderId="17" xfId="0" applyFont="1" applyBorder="1" applyAlignment="1">
      <alignment horizontal="center"/>
    </xf>
    <xf numFmtId="0" fontId="20" fillId="0" borderId="9" xfId="0" applyFont="1" applyBorder="1" applyAlignment="1">
      <alignment horizontal="center" vertical="center"/>
    </xf>
    <xf numFmtId="0" fontId="12" fillId="0" borderId="8" xfId="0" applyFont="1" applyBorder="1" applyAlignment="1">
      <alignment horizontal="center" vertical="center"/>
    </xf>
    <xf numFmtId="0" fontId="12" fillId="0" borderId="9" xfId="0" applyFont="1" applyBorder="1" applyAlignment="1">
      <alignment horizontal="center" vertical="center"/>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169" fontId="2" fillId="0" borderId="1" xfId="0" applyNumberFormat="1" applyFont="1" applyBorder="1" applyAlignment="1">
      <alignment horizontal="center" vertical="center" wrapText="1"/>
    </xf>
    <xf numFmtId="15" fontId="5" fillId="0" borderId="1" xfId="0" applyNumberFormat="1" applyFont="1" applyBorder="1" applyAlignment="1">
      <alignment horizontal="right" vertical="center" wrapText="1"/>
    </xf>
    <xf numFmtId="0" fontId="5" fillId="0" borderId="1" xfId="0" applyFont="1" applyBorder="1" applyAlignment="1">
      <alignment horizontal="right" vertical="center" wrapText="1"/>
    </xf>
    <xf numFmtId="169" fontId="7" fillId="0" borderId="1" xfId="5" applyNumberFormat="1" applyFont="1" applyFill="1" applyBorder="1" applyAlignment="1">
      <alignment horizontal="right" vertical="center" wrapText="1"/>
    </xf>
    <xf numFmtId="176" fontId="4" fillId="0" borderId="6" xfId="0" applyNumberFormat="1" applyFont="1" applyBorder="1" applyAlignment="1">
      <alignment wrapText="1"/>
    </xf>
    <xf numFmtId="0" fontId="0" fillId="0" borderId="6" xfId="0" applyBorder="1" applyAlignment="1">
      <alignment wrapText="1"/>
    </xf>
    <xf numFmtId="0" fontId="8" fillId="3" borderId="1" xfId="2" applyFont="1" applyFill="1" applyBorder="1" applyAlignment="1">
      <alignment horizontal="center" vertical="center"/>
    </xf>
    <xf numFmtId="38" fontId="8" fillId="3" borderId="1" xfId="2" applyNumberFormat="1" applyFont="1" applyFill="1" applyBorder="1" applyAlignment="1">
      <alignment horizontal="center" vertical="center"/>
    </xf>
    <xf numFmtId="0" fontId="8" fillId="14" borderId="1" xfId="2" applyFont="1" applyFill="1" applyBorder="1" applyAlignment="1">
      <alignment horizontal="center" vertical="center"/>
    </xf>
    <xf numFmtId="0" fontId="7" fillId="0" borderId="5" xfId="2" applyFont="1" applyBorder="1" applyAlignment="1">
      <alignment horizontal="center" vertical="center" wrapText="1"/>
    </xf>
    <xf numFmtId="0" fontId="7" fillId="0" borderId="7" xfId="2" applyFont="1" applyBorder="1" applyAlignment="1">
      <alignment horizontal="center" vertical="center" wrapText="1"/>
    </xf>
    <xf numFmtId="0" fontId="7" fillId="0" borderId="8" xfId="2" applyFont="1" applyBorder="1" applyAlignment="1">
      <alignment horizontal="center" vertical="center" wrapText="1"/>
    </xf>
    <xf numFmtId="0" fontId="7" fillId="0" borderId="10" xfId="2" applyFont="1" applyBorder="1" applyAlignment="1">
      <alignment horizontal="center" vertical="center" wrapText="1"/>
    </xf>
    <xf numFmtId="169" fontId="2" fillId="0" borderId="1" xfId="0" applyNumberFormat="1" applyFont="1" applyBorder="1" applyAlignment="1">
      <alignment horizontal="right" vertical="center" wrapText="1"/>
    </xf>
    <xf numFmtId="179" fontId="0" fillId="0" borderId="1" xfId="0" applyNumberFormat="1" applyBorder="1" applyAlignment="1">
      <alignment horizontal="right" vertical="center" wrapText="1"/>
    </xf>
    <xf numFmtId="179" fontId="2" fillId="0" borderId="1" xfId="0" applyNumberFormat="1" applyFont="1" applyBorder="1" applyAlignment="1">
      <alignment horizontal="right" vertical="center" wrapText="1"/>
    </xf>
    <xf numFmtId="169" fontId="5" fillId="0" borderId="14" xfId="0" applyNumberFormat="1" applyFont="1" applyBorder="1" applyAlignment="1">
      <alignment horizontal="right" vertical="center" wrapText="1"/>
    </xf>
    <xf numFmtId="169" fontId="5" fillId="0" borderId="15" xfId="0" applyNumberFormat="1" applyFont="1" applyBorder="1" applyAlignment="1">
      <alignment horizontal="right" vertical="center" wrapText="1"/>
    </xf>
    <xf numFmtId="169" fontId="7" fillId="0" borderId="1" xfId="5" applyNumberFormat="1" applyFont="1" applyBorder="1" applyAlignment="1">
      <alignment horizontal="right" vertical="center" wrapText="1"/>
    </xf>
    <xf numFmtId="0" fontId="7" fillId="0" borderId="1" xfId="2" applyFont="1" applyBorder="1" applyAlignment="1">
      <alignment horizontal="center" wrapText="1"/>
    </xf>
    <xf numFmtId="0" fontId="5" fillId="0" borderId="1" xfId="0" applyFont="1" applyBorder="1" applyAlignment="1">
      <alignment horizontal="center" wrapText="1"/>
    </xf>
    <xf numFmtId="176" fontId="2" fillId="0" borderId="1" xfId="0" applyNumberFormat="1" applyFont="1" applyBorder="1" applyAlignment="1">
      <alignment wrapText="1"/>
    </xf>
    <xf numFmtId="0" fontId="20" fillId="0" borderId="1" xfId="0" applyFont="1" applyBorder="1" applyAlignment="1">
      <alignment wrapText="1"/>
    </xf>
    <xf numFmtId="15" fontId="7" fillId="0" borderId="1" xfId="2" applyNumberFormat="1" applyFont="1" applyBorder="1" applyAlignment="1">
      <alignment wrapText="1"/>
    </xf>
    <xf numFmtId="176" fontId="7" fillId="0" borderId="2" xfId="5" applyNumberFormat="1" applyFont="1" applyBorder="1" applyAlignment="1">
      <alignment wrapText="1"/>
    </xf>
    <xf numFmtId="176" fontId="7" fillId="0" borderId="4" xfId="5" applyNumberFormat="1" applyFont="1" applyBorder="1" applyAlignment="1">
      <alignment wrapText="1"/>
    </xf>
    <xf numFmtId="0" fontId="2" fillId="0" borderId="1" xfId="0" applyFont="1" applyBorder="1" applyAlignment="1">
      <alignment horizontal="center" vertical="center" wrapText="1"/>
    </xf>
    <xf numFmtId="169" fontId="2" fillId="0" borderId="1" xfId="0" applyNumberFormat="1" applyFont="1" applyBorder="1" applyAlignment="1">
      <alignment horizontal="right" wrapText="1"/>
    </xf>
    <xf numFmtId="0" fontId="5" fillId="0" borderId="1" xfId="0" applyFont="1" applyBorder="1" applyAlignment="1">
      <alignment horizontal="right" wrapText="1"/>
    </xf>
    <xf numFmtId="15" fontId="0" fillId="0" borderId="1" xfId="0" applyNumberFormat="1" applyBorder="1" applyAlignment="1">
      <alignment horizontal="right" wrapText="1"/>
    </xf>
    <xf numFmtId="0" fontId="2" fillId="0" borderId="1" xfId="0" applyFont="1" applyBorder="1" applyAlignment="1">
      <alignment horizontal="right" wrapText="1"/>
    </xf>
    <xf numFmtId="169" fontId="7" fillId="0" borderId="2" xfId="5" applyNumberFormat="1" applyFont="1" applyBorder="1" applyAlignment="1">
      <alignment horizontal="right" wrapText="1"/>
    </xf>
    <xf numFmtId="169" fontId="7" fillId="0" borderId="4" xfId="5" applyNumberFormat="1" applyFont="1" applyBorder="1" applyAlignment="1">
      <alignment horizontal="right" wrapText="1"/>
    </xf>
    <xf numFmtId="0" fontId="7" fillId="18" borderId="1" xfId="2" applyFont="1" applyFill="1" applyBorder="1" applyAlignment="1">
      <alignment horizontal="center" vertical="center" wrapText="1"/>
    </xf>
    <xf numFmtId="38" fontId="8" fillId="3" borderId="1" xfId="2" applyNumberFormat="1"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17" xfId="0" applyFont="1" applyFill="1" applyBorder="1" applyAlignment="1">
      <alignment horizontal="center" vertical="center" wrapText="1"/>
    </xf>
    <xf numFmtId="0" fontId="20" fillId="0" borderId="1" xfId="0" applyFont="1" applyBorder="1" applyAlignment="1">
      <alignment horizontal="center" vertical="center" wrapText="1"/>
    </xf>
    <xf numFmtId="169" fontId="5" fillId="0" borderId="1" xfId="0" applyNumberFormat="1" applyFont="1" applyBorder="1" applyAlignment="1">
      <alignment horizontal="center" vertical="center" wrapText="1"/>
    </xf>
    <xf numFmtId="0" fontId="0" fillId="0" borderId="1" xfId="0" applyBorder="1" applyAlignment="1">
      <alignment horizontal="center" vertical="center" wrapText="1"/>
    </xf>
    <xf numFmtId="169" fontId="5" fillId="0" borderId="1" xfId="0" applyNumberFormat="1" applyFont="1" applyBorder="1" applyAlignment="1">
      <alignment horizontal="right" wrapText="1"/>
    </xf>
    <xf numFmtId="175" fontId="5" fillId="0" borderId="1" xfId="0" applyNumberFormat="1" applyFont="1" applyBorder="1" applyAlignment="1">
      <alignment horizontal="right" wrapText="1"/>
    </xf>
    <xf numFmtId="169" fontId="7" fillId="0" borderId="1" xfId="5" applyNumberFormat="1" applyFont="1" applyBorder="1" applyAlignment="1">
      <alignment horizontal="right" wrapText="1"/>
    </xf>
    <xf numFmtId="0" fontId="8" fillId="2" borderId="2" xfId="2" applyFont="1" applyFill="1" applyBorder="1" applyAlignment="1">
      <alignment horizontal="left" vertical="center"/>
    </xf>
    <xf numFmtId="0" fontId="8" fillId="2" borderId="3" xfId="2" applyFont="1" applyFill="1" applyBorder="1" applyAlignment="1">
      <alignment horizontal="left" vertical="center"/>
    </xf>
    <xf numFmtId="0" fontId="8" fillId="2" borderId="4" xfId="2" applyFont="1" applyFill="1" applyBorder="1" applyAlignment="1">
      <alignment horizontal="left" vertical="center"/>
    </xf>
    <xf numFmtId="0" fontId="8" fillId="2" borderId="2" xfId="2" applyFont="1" applyFill="1" applyBorder="1" applyAlignment="1">
      <alignment horizontal="center" vertical="center"/>
    </xf>
    <xf numFmtId="0" fontId="8" fillId="2" borderId="3" xfId="2" applyFont="1" applyFill="1" applyBorder="1" applyAlignment="1">
      <alignment horizontal="center" vertical="center"/>
    </xf>
    <xf numFmtId="0" fontId="8" fillId="2" borderId="4" xfId="2" applyFont="1" applyFill="1" applyBorder="1" applyAlignment="1">
      <alignment horizontal="center" vertical="center"/>
    </xf>
    <xf numFmtId="38" fontId="8" fillId="3" borderId="14" xfId="2" applyNumberFormat="1" applyFont="1" applyFill="1" applyBorder="1" applyAlignment="1">
      <alignment horizontal="center" vertical="center"/>
    </xf>
    <xf numFmtId="38" fontId="8" fillId="3" borderId="15" xfId="2" applyNumberFormat="1" applyFont="1" applyFill="1" applyBorder="1" applyAlignment="1">
      <alignment horizontal="center" vertical="center"/>
    </xf>
    <xf numFmtId="0" fontId="8" fillId="14" borderId="2" xfId="2" applyFont="1" applyFill="1" applyBorder="1" applyAlignment="1">
      <alignment horizontal="center" vertical="center"/>
    </xf>
    <xf numFmtId="0" fontId="8" fillId="14" borderId="4" xfId="2" applyFont="1" applyFill="1" applyBorder="1" applyAlignment="1">
      <alignment horizontal="center" vertical="center"/>
    </xf>
    <xf numFmtId="0" fontId="8" fillId="14" borderId="3" xfId="2" applyFont="1" applyFill="1" applyBorder="1" applyAlignment="1">
      <alignment horizontal="center" vertical="center"/>
    </xf>
    <xf numFmtId="0" fontId="8" fillId="14" borderId="5" xfId="2" applyFont="1" applyFill="1" applyBorder="1" applyAlignment="1">
      <alignment horizontal="center" vertical="center"/>
    </xf>
    <xf numFmtId="0" fontId="8" fillId="14" borderId="6" xfId="2" applyFont="1" applyFill="1" applyBorder="1" applyAlignment="1">
      <alignment horizontal="center" vertical="center"/>
    </xf>
    <xf numFmtId="0" fontId="8" fillId="14" borderId="7" xfId="2" applyFont="1" applyFill="1" applyBorder="1" applyAlignment="1">
      <alignment horizontal="center" vertical="center"/>
    </xf>
    <xf numFmtId="0" fontId="8" fillId="14" borderId="8" xfId="2" applyFont="1" applyFill="1" applyBorder="1" applyAlignment="1">
      <alignment horizontal="center" vertical="center"/>
    </xf>
    <xf numFmtId="0" fontId="8" fillId="14" borderId="9" xfId="2" applyFont="1" applyFill="1" applyBorder="1" applyAlignment="1">
      <alignment horizontal="center" vertical="center"/>
    </xf>
    <xf numFmtId="0" fontId="8" fillId="14" borderId="10" xfId="2" applyFont="1" applyFill="1" applyBorder="1" applyAlignment="1">
      <alignment horizontal="center" vertical="center"/>
    </xf>
    <xf numFmtId="38" fontId="7" fillId="0" borderId="2" xfId="2" applyNumberFormat="1" applyFont="1" applyBorder="1" applyAlignment="1">
      <alignment horizontal="center" vertical="center" wrapText="1"/>
    </xf>
    <xf numFmtId="38" fontId="7" fillId="0" borderId="4" xfId="2" applyNumberFormat="1" applyFont="1" applyBorder="1" applyAlignment="1">
      <alignment horizontal="center" vertical="center" wrapText="1"/>
    </xf>
    <xf numFmtId="169" fontId="7" fillId="0" borderId="1" xfId="5" applyNumberFormat="1" applyFont="1" applyBorder="1" applyAlignment="1">
      <alignment horizontal="center" vertical="center" wrapText="1"/>
    </xf>
    <xf numFmtId="15" fontId="7" fillId="0" borderId="1" xfId="2" applyNumberFormat="1" applyFont="1" applyBorder="1" applyAlignment="1">
      <alignment horizontal="center" vertical="center" wrapText="1"/>
    </xf>
    <xf numFmtId="164" fontId="0" fillId="0" borderId="5" xfId="11" applyFont="1" applyBorder="1" applyAlignment="1">
      <alignment horizontal="center"/>
    </xf>
    <xf numFmtId="164" fontId="0" fillId="0" borderId="7" xfId="11" applyFont="1" applyBorder="1" applyAlignment="1">
      <alignment horizontal="center"/>
    </xf>
    <xf numFmtId="38" fontId="8" fillId="3" borderId="2" xfId="2" applyNumberFormat="1" applyFont="1" applyFill="1" applyBorder="1" applyAlignment="1">
      <alignment horizontal="center" vertical="center" wrapText="1"/>
    </xf>
    <xf numFmtId="38" fontId="8" fillId="3" borderId="4" xfId="2" applyNumberFormat="1" applyFont="1" applyFill="1" applyBorder="1" applyAlignment="1">
      <alignment horizontal="center" vertical="center" wrapText="1"/>
    </xf>
    <xf numFmtId="15" fontId="5" fillId="0" borderId="1" xfId="0" applyNumberFormat="1" applyFont="1" applyBorder="1" applyAlignment="1">
      <alignment horizontal="center" vertical="center" wrapText="1"/>
    </xf>
    <xf numFmtId="49" fontId="8" fillId="14" borderId="2" xfId="2" applyNumberFormat="1" applyFont="1" applyFill="1" applyBorder="1" applyAlignment="1">
      <alignment horizontal="justify" vertical="justify" wrapText="1"/>
    </xf>
    <xf numFmtId="49" fontId="8" fillId="14" borderId="3" xfId="2" applyNumberFormat="1" applyFont="1" applyFill="1" applyBorder="1" applyAlignment="1">
      <alignment horizontal="justify" vertical="justify" wrapText="1"/>
    </xf>
    <xf numFmtId="49" fontId="8" fillId="14" borderId="4" xfId="2" applyNumberFormat="1" applyFont="1" applyFill="1" applyBorder="1" applyAlignment="1">
      <alignment horizontal="justify" vertical="justify" wrapText="1"/>
    </xf>
    <xf numFmtId="0" fontId="8" fillId="14" borderId="2" xfId="2" applyFont="1" applyFill="1" applyBorder="1" applyAlignment="1">
      <alignment horizontal="justify" vertical="justify" wrapText="1"/>
    </xf>
    <xf numFmtId="0" fontId="8" fillId="14" borderId="3" xfId="2" applyFont="1" applyFill="1" applyBorder="1" applyAlignment="1">
      <alignment horizontal="justify" vertical="justify" wrapText="1"/>
    </xf>
    <xf numFmtId="0" fontId="8" fillId="14" borderId="4" xfId="2" applyFont="1" applyFill="1" applyBorder="1" applyAlignment="1">
      <alignment horizontal="justify" vertical="justify" wrapText="1"/>
    </xf>
    <xf numFmtId="0" fontId="7" fillId="15" borderId="1" xfId="2" applyFont="1" applyFill="1" applyBorder="1" applyAlignment="1">
      <alignment horizontal="center" vertical="center" wrapText="1"/>
    </xf>
    <xf numFmtId="169" fontId="7" fillId="0" borderId="2" xfId="5" applyNumberFormat="1" applyFont="1" applyBorder="1" applyAlignment="1">
      <alignment horizontal="right" vertical="center" wrapText="1"/>
    </xf>
    <xf numFmtId="169" fontId="7" fillId="0" borderId="4" xfId="5" applyNumberFormat="1" applyFont="1" applyBorder="1" applyAlignment="1">
      <alignment horizontal="right" vertical="center" wrapText="1"/>
    </xf>
    <xf numFmtId="0" fontId="7" fillId="15" borderId="2" xfId="2" applyFont="1" applyFill="1" applyBorder="1" applyAlignment="1">
      <alignment horizontal="center" vertical="center" wrapText="1"/>
    </xf>
    <xf numFmtId="0" fontId="7" fillId="15" borderId="4" xfId="2" applyFont="1" applyFill="1" applyBorder="1" applyAlignment="1">
      <alignment horizontal="center" vertical="center" wrapText="1"/>
    </xf>
    <xf numFmtId="38" fontId="7" fillId="15" borderId="2" xfId="2" applyNumberFormat="1" applyFont="1" applyFill="1" applyBorder="1" applyAlignment="1">
      <alignment horizontal="center" vertical="center" wrapText="1"/>
    </xf>
    <xf numFmtId="38" fontId="7" fillId="15" borderId="4" xfId="2" applyNumberFormat="1" applyFont="1" applyFill="1" applyBorder="1" applyAlignment="1">
      <alignment horizontal="center" vertical="center" wrapText="1"/>
    </xf>
    <xf numFmtId="169" fontId="7" fillId="15" borderId="1" xfId="5" applyNumberFormat="1" applyFont="1" applyFill="1" applyBorder="1" applyAlignment="1">
      <alignment horizontal="center" vertical="center" wrapText="1"/>
    </xf>
    <xf numFmtId="15" fontId="7" fillId="15" borderId="1" xfId="2" applyNumberFormat="1" applyFont="1" applyFill="1" applyBorder="1" applyAlignment="1">
      <alignment horizontal="center" vertical="center" wrapText="1"/>
    </xf>
    <xf numFmtId="15" fontId="5" fillId="15" borderId="1" xfId="0" applyNumberFormat="1" applyFont="1" applyFill="1" applyBorder="1" applyAlignment="1">
      <alignment horizontal="center" vertical="center" wrapText="1"/>
    </xf>
    <xf numFmtId="164" fontId="0" fillId="15" borderId="5" xfId="11" applyFont="1" applyFill="1" applyBorder="1" applyAlignment="1">
      <alignment horizontal="center"/>
    </xf>
    <xf numFmtId="164" fontId="0" fillId="15" borderId="7" xfId="11" applyFont="1" applyFill="1" applyBorder="1" applyAlignment="1">
      <alignment horizontal="center"/>
    </xf>
    <xf numFmtId="169" fontId="7" fillId="0" borderId="3" xfId="5" applyNumberFormat="1" applyFont="1" applyBorder="1" applyAlignment="1">
      <alignment horizontal="right" wrapText="1"/>
    </xf>
    <xf numFmtId="15" fontId="7" fillId="0" borderId="1" xfId="2" applyNumberFormat="1" applyFont="1" applyBorder="1" applyAlignment="1">
      <alignment horizontal="center" vertical="center"/>
    </xf>
    <xf numFmtId="169" fontId="7" fillId="0" borderId="1" xfId="2" applyNumberFormat="1" applyFont="1" applyBorder="1" applyAlignment="1">
      <alignment horizontal="center" vertical="center" wrapText="1"/>
    </xf>
    <xf numFmtId="164" fontId="7" fillId="0" borderId="1" xfId="11" applyFont="1" applyBorder="1" applyAlignment="1">
      <alignment horizontal="center" vertical="center"/>
    </xf>
    <xf numFmtId="164" fontId="7" fillId="0" borderId="1" xfId="11" applyFont="1" applyBorder="1" applyAlignment="1">
      <alignment horizontal="center" vertical="center" wrapText="1"/>
    </xf>
    <xf numFmtId="164" fontId="8" fillId="0" borderId="1" xfId="11" applyFont="1" applyBorder="1" applyAlignment="1">
      <alignment horizontal="center" vertical="center" wrapText="1"/>
    </xf>
    <xf numFmtId="164" fontId="7" fillId="0" borderId="1" xfId="11" applyFont="1" applyBorder="1" applyAlignment="1">
      <alignment vertical="center" wrapText="1"/>
    </xf>
    <xf numFmtId="165" fontId="7" fillId="0" borderId="1" xfId="2" applyNumberFormat="1" applyFont="1" applyBorder="1" applyAlignment="1">
      <alignment horizontal="center" vertical="center" wrapText="1"/>
    </xf>
    <xf numFmtId="15" fontId="5" fillId="0" borderId="2" xfId="0" applyNumberFormat="1" applyFont="1" applyBorder="1" applyAlignment="1">
      <alignment horizontal="center" vertical="center" wrapText="1"/>
    </xf>
    <xf numFmtId="15" fontId="5" fillId="0" borderId="4" xfId="0" applyNumberFormat="1" applyFont="1" applyBorder="1" applyAlignment="1">
      <alignment horizontal="center" vertical="center" wrapText="1"/>
    </xf>
    <xf numFmtId="164" fontId="7" fillId="0" borderId="2" xfId="11" applyFont="1" applyBorder="1" applyAlignment="1">
      <alignment horizontal="center" vertical="center" wrapText="1"/>
    </xf>
    <xf numFmtId="164" fontId="7" fillId="0" borderId="3" xfId="11" applyFont="1" applyBorder="1" applyAlignment="1">
      <alignment horizontal="center" vertical="center" wrapText="1"/>
    </xf>
    <xf numFmtId="164" fontId="7" fillId="0" borderId="4" xfId="11" applyFont="1" applyBorder="1" applyAlignment="1">
      <alignment horizontal="center" vertical="center" wrapText="1"/>
    </xf>
    <xf numFmtId="172" fontId="8" fillId="0" borderId="2" xfId="11" applyNumberFormat="1" applyFont="1" applyBorder="1" applyAlignment="1">
      <alignment horizontal="right" vertical="center" wrapText="1"/>
    </xf>
    <xf numFmtId="172" fontId="8" fillId="0" borderId="4" xfId="11" applyNumberFormat="1" applyFont="1" applyBorder="1" applyAlignment="1">
      <alignment horizontal="right" vertical="center" wrapText="1"/>
    </xf>
    <xf numFmtId="172" fontId="18" fillId="0" borderId="2" xfId="11" applyNumberFormat="1" applyFont="1" applyBorder="1" applyAlignment="1">
      <alignment horizontal="right" vertical="center" wrapText="1"/>
    </xf>
    <xf numFmtId="172" fontId="18" fillId="0" borderId="3" xfId="11" applyNumberFormat="1" applyFont="1" applyBorder="1" applyAlignment="1">
      <alignment horizontal="right" vertical="center" wrapText="1"/>
    </xf>
    <xf numFmtId="0" fontId="20" fillId="0" borderId="1" xfId="0" applyFont="1" applyBorder="1" applyAlignment="1">
      <alignment horizontal="right" wrapText="1"/>
    </xf>
    <xf numFmtId="15" fontId="7" fillId="0" borderId="2" xfId="2" applyNumberFormat="1" applyFont="1" applyBorder="1" applyAlignment="1">
      <alignment horizontal="right" wrapText="1"/>
    </xf>
    <xf numFmtId="15" fontId="7" fillId="0" borderId="4" xfId="2" applyNumberFormat="1" applyFont="1" applyBorder="1" applyAlignment="1">
      <alignment horizontal="right" wrapText="1"/>
    </xf>
    <xf numFmtId="169" fontId="7" fillId="0" borderId="2" xfId="5" applyNumberFormat="1" applyFont="1" applyFill="1" applyBorder="1" applyAlignment="1">
      <alignment horizontal="right" wrapText="1"/>
    </xf>
    <xf numFmtId="169" fontId="7" fillId="0" borderId="4" xfId="5" applyNumberFormat="1" applyFont="1" applyFill="1" applyBorder="1" applyAlignment="1">
      <alignment horizontal="right" wrapText="1"/>
    </xf>
    <xf numFmtId="169" fontId="8" fillId="0" borderId="2" xfId="5" applyNumberFormat="1" applyFont="1" applyBorder="1" applyAlignment="1">
      <alignment horizontal="center" vertical="center" wrapText="1"/>
    </xf>
    <xf numFmtId="169" fontId="8" fillId="0" borderId="4" xfId="5" applyNumberFormat="1" applyFont="1" applyBorder="1" applyAlignment="1">
      <alignment horizontal="center" vertical="center" wrapText="1"/>
    </xf>
    <xf numFmtId="15" fontId="11" fillId="0" borderId="1" xfId="2" applyNumberFormat="1" applyBorder="1" applyAlignment="1">
      <alignment horizontal="right"/>
    </xf>
    <xf numFmtId="15" fontId="11" fillId="0" borderId="2" xfId="2" applyNumberFormat="1" applyBorder="1" applyAlignment="1">
      <alignment horizontal="right"/>
    </xf>
    <xf numFmtId="15" fontId="11" fillId="0" borderId="4" xfId="2" applyNumberFormat="1" applyBorder="1" applyAlignment="1">
      <alignment horizontal="right"/>
    </xf>
    <xf numFmtId="15" fontId="11" fillId="0" borderId="8" xfId="2" applyNumberFormat="1" applyBorder="1" applyAlignment="1">
      <alignment horizontal="right"/>
    </xf>
    <xf numFmtId="15" fontId="11" fillId="0" borderId="10" xfId="2" applyNumberFormat="1" applyBorder="1" applyAlignment="1">
      <alignment horizontal="right"/>
    </xf>
    <xf numFmtId="169" fontId="2" fillId="0" borderId="2" xfId="0" applyNumberFormat="1" applyFont="1" applyBorder="1" applyAlignment="1">
      <alignment horizontal="right" wrapText="1"/>
    </xf>
    <xf numFmtId="0" fontId="2" fillId="0" borderId="3" xfId="0" applyFont="1" applyBorder="1" applyAlignment="1">
      <alignment horizontal="right" wrapText="1"/>
    </xf>
    <xf numFmtId="0" fontId="2" fillId="0" borderId="4" xfId="0" applyFont="1" applyBorder="1" applyAlignment="1">
      <alignment horizontal="right" wrapText="1"/>
    </xf>
    <xf numFmtId="15" fontId="11" fillId="0" borderId="8" xfId="2" applyNumberFormat="1" applyBorder="1" applyAlignment="1">
      <alignment horizontal="center"/>
    </xf>
    <xf numFmtId="15" fontId="11" fillId="0" borderId="10" xfId="2" applyNumberFormat="1" applyBorder="1" applyAlignment="1">
      <alignment horizontal="center"/>
    </xf>
    <xf numFmtId="0" fontId="0" fillId="0" borderId="1" xfId="0" applyBorder="1" applyAlignment="1">
      <alignment horizontal="right" wrapText="1"/>
    </xf>
    <xf numFmtId="164" fontId="7" fillId="0" borderId="2" xfId="11" applyFont="1" applyBorder="1" applyAlignment="1">
      <alignment horizontal="right" wrapText="1"/>
    </xf>
    <xf numFmtId="164" fontId="7" fillId="0" borderId="3" xfId="11" applyFont="1" applyBorder="1" applyAlignment="1">
      <alignment horizontal="right" wrapText="1"/>
    </xf>
    <xf numFmtId="164" fontId="7" fillId="0" borderId="4" xfId="11" applyFont="1" applyBorder="1" applyAlignment="1">
      <alignment horizontal="right" wrapText="1"/>
    </xf>
    <xf numFmtId="169" fontId="5" fillId="0" borderId="1" xfId="0" applyNumberFormat="1" applyFont="1" applyBorder="1" applyAlignment="1">
      <alignment horizontal="right"/>
    </xf>
    <xf numFmtId="0" fontId="20" fillId="0" borderId="2" xfId="0" applyFont="1" applyBorder="1" applyAlignment="1">
      <alignment horizontal="right" wrapText="1"/>
    </xf>
    <xf numFmtId="0" fontId="20" fillId="0" borderId="4" xfId="0" applyFont="1" applyBorder="1" applyAlignment="1">
      <alignment horizontal="right" wrapText="1"/>
    </xf>
    <xf numFmtId="0" fontId="0" fillId="0" borderId="2" xfId="0" applyBorder="1" applyAlignment="1">
      <alignment horizontal="right" wrapText="1"/>
    </xf>
    <xf numFmtId="0" fontId="0" fillId="0" borderId="4" xfId="0" applyBorder="1" applyAlignment="1">
      <alignment horizontal="right" wrapText="1"/>
    </xf>
    <xf numFmtId="169" fontId="5" fillId="0" borderId="1" xfId="0" applyNumberFormat="1" applyFont="1" applyBorder="1" applyAlignment="1">
      <alignment horizontal="center"/>
    </xf>
    <xf numFmtId="14" fontId="2" fillId="0" borderId="1" xfId="0" applyNumberFormat="1" applyFont="1" applyBorder="1" applyAlignment="1">
      <alignment horizontal="right" vertical="center" wrapText="1"/>
    </xf>
    <xf numFmtId="0" fontId="2" fillId="0" borderId="1" xfId="0" applyFont="1" applyBorder="1" applyAlignment="1">
      <alignment horizontal="right" vertical="center" wrapText="1"/>
    </xf>
    <xf numFmtId="14" fontId="0" fillId="0" borderId="1" xfId="0" applyNumberFormat="1" applyBorder="1" applyAlignment="1">
      <alignment horizontal="right" wrapText="1"/>
    </xf>
    <xf numFmtId="14" fontId="2" fillId="0" borderId="1" xfId="0" applyNumberFormat="1" applyFont="1" applyBorder="1" applyAlignment="1">
      <alignment horizontal="right" wrapText="1"/>
    </xf>
    <xf numFmtId="169" fontId="0" fillId="0" borderId="1" xfId="0" applyNumberFormat="1" applyBorder="1" applyAlignment="1">
      <alignment horizontal="right" wrapText="1"/>
    </xf>
    <xf numFmtId="169" fontId="7" fillId="0" borderId="0" xfId="5" applyNumberFormat="1" applyFont="1" applyAlignment="1">
      <alignment horizontal="center" vertical="center" wrapText="1"/>
    </xf>
    <xf numFmtId="0" fontId="7" fillId="0" borderId="0" xfId="2" applyFont="1" applyAlignment="1">
      <alignment horizontal="center" vertical="center" wrapText="1"/>
    </xf>
    <xf numFmtId="169" fontId="46" fillId="0" borderId="2" xfId="14" applyNumberFormat="1" applyBorder="1" applyAlignment="1">
      <alignment horizontal="right" wrapText="1"/>
    </xf>
    <xf numFmtId="169" fontId="46" fillId="0" borderId="4" xfId="14" applyNumberFormat="1" applyBorder="1" applyAlignment="1">
      <alignment horizontal="right" wrapText="1"/>
    </xf>
    <xf numFmtId="176" fontId="7" fillId="0" borderId="1" xfId="5" applyNumberFormat="1" applyFont="1" applyBorder="1" applyAlignment="1">
      <alignment vertical="center" wrapText="1"/>
    </xf>
    <xf numFmtId="0" fontId="20" fillId="0" borderId="2" xfId="0" applyFont="1" applyBorder="1" applyAlignment="1">
      <alignment vertical="center" wrapText="1"/>
    </xf>
    <xf numFmtId="0" fontId="20" fillId="0" borderId="4" xfId="0" applyFont="1" applyBorder="1" applyAlignment="1">
      <alignment vertical="center" wrapText="1"/>
    </xf>
    <xf numFmtId="15" fontId="7" fillId="0" borderId="2" xfId="2" applyNumberFormat="1" applyFont="1" applyBorder="1" applyAlignment="1">
      <alignment vertical="center" wrapText="1"/>
    </xf>
    <xf numFmtId="15" fontId="7" fillId="0" borderId="4" xfId="2" applyNumberFormat="1" applyFont="1" applyBorder="1" applyAlignment="1">
      <alignment vertical="center" wrapText="1"/>
    </xf>
    <xf numFmtId="0" fontId="7" fillId="0" borderId="2" xfId="2" applyFont="1" applyBorder="1" applyAlignment="1">
      <alignment horizontal="center" wrapText="1"/>
    </xf>
    <xf numFmtId="0" fontId="7" fillId="0" borderId="4" xfId="2" applyFont="1" applyBorder="1" applyAlignment="1">
      <alignment horizontal="center" wrapText="1"/>
    </xf>
    <xf numFmtId="176" fontId="7" fillId="0" borderId="1" xfId="5" applyNumberFormat="1" applyFont="1" applyBorder="1" applyAlignment="1">
      <alignment wrapText="1"/>
    </xf>
    <xf numFmtId="0" fontId="20" fillId="0" borderId="2" xfId="0" applyFont="1" applyBorder="1" applyAlignment="1">
      <alignment wrapText="1"/>
    </xf>
    <xf numFmtId="0" fontId="20" fillId="0" borderId="4" xfId="0" applyFont="1" applyBorder="1" applyAlignment="1">
      <alignment wrapText="1"/>
    </xf>
    <xf numFmtId="176" fontId="7" fillId="0" borderId="2" xfId="5" applyNumberFormat="1" applyFont="1" applyBorder="1" applyAlignment="1">
      <alignment vertical="center" wrapText="1"/>
    </xf>
    <xf numFmtId="15" fontId="7" fillId="0" borderId="1" xfId="2" applyNumberFormat="1" applyFont="1" applyBorder="1" applyAlignment="1">
      <alignment vertical="center" wrapText="1"/>
    </xf>
    <xf numFmtId="0" fontId="7" fillId="0" borderId="1" xfId="2" applyFont="1" applyBorder="1" applyAlignment="1">
      <alignment horizontal="justify" vertical="justify" wrapText="1"/>
    </xf>
    <xf numFmtId="176" fontId="2" fillId="0" borderId="2" xfId="0" applyNumberFormat="1" applyFont="1" applyBorder="1" applyAlignment="1">
      <alignment vertical="center" wrapText="1"/>
    </xf>
    <xf numFmtId="176" fontId="2" fillId="0" borderId="3" xfId="0" applyNumberFormat="1" applyFont="1" applyBorder="1" applyAlignment="1">
      <alignment vertical="center" wrapText="1"/>
    </xf>
    <xf numFmtId="0" fontId="28" fillId="14" borderId="25" xfId="12" applyFont="1" applyFill="1" applyBorder="1" applyAlignment="1">
      <alignment horizontal="center" vertical="center" wrapText="1"/>
    </xf>
    <xf numFmtId="0" fontId="28" fillId="14" borderId="0" xfId="12" applyFont="1" applyFill="1" applyAlignment="1">
      <alignment horizontal="center" vertical="center" wrapText="1"/>
    </xf>
    <xf numFmtId="0" fontId="28" fillId="14" borderId="24" xfId="12" applyFont="1" applyFill="1" applyBorder="1" applyAlignment="1">
      <alignment horizontal="center" vertical="center" wrapText="1"/>
    </xf>
    <xf numFmtId="0" fontId="28" fillId="14" borderId="26" xfId="12" applyFont="1" applyFill="1" applyBorder="1" applyAlignment="1">
      <alignment horizontal="center" vertical="center" wrapText="1"/>
    </xf>
    <xf numFmtId="0" fontId="28" fillId="14" borderId="27" xfId="12" applyFont="1" applyFill="1" applyBorder="1" applyAlignment="1">
      <alignment horizontal="center" vertical="center" wrapText="1"/>
    </xf>
    <xf numFmtId="0" fontId="28" fillId="14" borderId="28" xfId="12" applyFont="1" applyFill="1" applyBorder="1" applyAlignment="1">
      <alignment horizontal="center" vertical="center" wrapText="1"/>
    </xf>
    <xf numFmtId="0" fontId="3" fillId="14" borderId="25" xfId="12" applyFont="1" applyFill="1" applyBorder="1" applyAlignment="1">
      <alignment horizontal="center" vertical="center" wrapText="1"/>
    </xf>
    <xf numFmtId="0" fontId="3" fillId="14" borderId="0" xfId="12" applyFont="1" applyFill="1" applyAlignment="1">
      <alignment horizontal="center" vertical="center" wrapText="1"/>
    </xf>
    <xf numFmtId="0" fontId="3" fillId="14" borderId="24" xfId="12" applyFont="1" applyFill="1" applyBorder="1" applyAlignment="1">
      <alignment horizontal="center" vertical="center" wrapText="1"/>
    </xf>
    <xf numFmtId="0" fontId="3" fillId="14" borderId="26" xfId="12" applyFont="1" applyFill="1" applyBorder="1" applyAlignment="1">
      <alignment horizontal="center" vertical="center" wrapText="1"/>
    </xf>
    <xf numFmtId="0" fontId="3" fillId="14" borderId="27" xfId="12" applyFont="1" applyFill="1" applyBorder="1" applyAlignment="1">
      <alignment horizontal="center" vertical="center" wrapText="1"/>
    </xf>
    <xf numFmtId="0" fontId="3" fillId="14" borderId="28" xfId="12" applyFont="1" applyFill="1" applyBorder="1" applyAlignment="1">
      <alignment horizontal="center" vertical="center" wrapText="1"/>
    </xf>
    <xf numFmtId="0" fontId="42" fillId="0" borderId="20" xfId="12" applyFont="1" applyBorder="1" applyAlignment="1">
      <alignment horizontal="center" vertical="center"/>
    </xf>
    <xf numFmtId="0" fontId="42" fillId="0" borderId="18" xfId="12" applyFont="1" applyBorder="1" applyAlignment="1">
      <alignment horizontal="center" vertical="center"/>
    </xf>
    <xf numFmtId="0" fontId="42" fillId="0" borderId="19" xfId="12" applyFont="1" applyBorder="1" applyAlignment="1">
      <alignment horizontal="center" vertical="center"/>
    </xf>
    <xf numFmtId="0" fontId="42" fillId="0" borderId="25" xfId="12" applyFont="1" applyBorder="1" applyAlignment="1">
      <alignment horizontal="center" vertical="center"/>
    </xf>
    <xf numFmtId="0" fontId="42" fillId="0" borderId="0" xfId="12" applyFont="1" applyAlignment="1">
      <alignment horizontal="center" vertical="center"/>
    </xf>
    <xf numFmtId="0" fontId="42" fillId="0" borderId="24" xfId="12" applyFont="1" applyBorder="1" applyAlignment="1">
      <alignment horizontal="center" vertical="center"/>
    </xf>
    <xf numFmtId="0" fontId="28" fillId="0" borderId="1" xfId="12" applyFont="1" applyBorder="1" applyAlignment="1">
      <alignment horizontal="center" vertical="center"/>
    </xf>
    <xf numFmtId="49" fontId="29" fillId="0" borderId="1" xfId="12" applyNumberFormat="1" applyFont="1" applyBorder="1" applyAlignment="1">
      <alignment horizontal="center" vertical="center" shrinkToFit="1"/>
    </xf>
    <xf numFmtId="0" fontId="30" fillId="0" borderId="1" xfId="12" applyFont="1" applyBorder="1" applyAlignment="1">
      <alignment horizontal="center"/>
    </xf>
    <xf numFmtId="0" fontId="2" fillId="0" borderId="20" xfId="12" applyBorder="1" applyAlignment="1">
      <alignment horizontal="center"/>
    </xf>
    <xf numFmtId="0" fontId="2" fillId="0" borderId="18" xfId="12" applyBorder="1" applyAlignment="1">
      <alignment horizontal="center"/>
    </xf>
    <xf numFmtId="0" fontId="2" fillId="0" borderId="19" xfId="12" applyBorder="1" applyAlignment="1">
      <alignment horizontal="center"/>
    </xf>
    <xf numFmtId="0" fontId="2" fillId="0" borderId="25" xfId="12" applyBorder="1" applyAlignment="1">
      <alignment horizontal="center"/>
    </xf>
    <xf numFmtId="0" fontId="2" fillId="0" borderId="0" xfId="12" applyAlignment="1">
      <alignment horizontal="center"/>
    </xf>
    <xf numFmtId="0" fontId="2" fillId="0" borderId="24" xfId="12" applyBorder="1" applyAlignment="1">
      <alignment horizontal="center"/>
    </xf>
    <xf numFmtId="0" fontId="32" fillId="0" borderId="18" xfId="12" applyFont="1" applyBorder="1" applyAlignment="1">
      <alignment horizontal="center" vertical="center"/>
    </xf>
    <xf numFmtId="0" fontId="32" fillId="0" borderId="0" xfId="12" applyFont="1" applyAlignment="1">
      <alignment horizontal="center" vertical="center"/>
    </xf>
    <xf numFmtId="0" fontId="26" fillId="0" borderId="20" xfId="12" applyFont="1" applyBorder="1" applyAlignment="1">
      <alignment horizontal="center"/>
    </xf>
    <xf numFmtId="0" fontId="26" fillId="0" borderId="19" xfId="12" applyFont="1" applyBorder="1" applyAlignment="1">
      <alignment horizontal="center"/>
    </xf>
    <xf numFmtId="0" fontId="26" fillId="0" borderId="25" xfId="12" applyFont="1" applyBorder="1" applyAlignment="1">
      <alignment horizontal="center"/>
    </xf>
    <xf numFmtId="0" fontId="26" fillId="0" borderId="24" xfId="12" applyFont="1" applyBorder="1" applyAlignment="1">
      <alignment horizontal="center"/>
    </xf>
    <xf numFmtId="14" fontId="3" fillId="0" borderId="0" xfId="12" applyNumberFormat="1" applyFont="1" applyAlignment="1">
      <alignment horizontal="center" vertical="center"/>
    </xf>
    <xf numFmtId="0" fontId="38" fillId="0" borderId="0" xfId="12" applyFont="1" applyAlignment="1">
      <alignment horizontal="center" vertical="center"/>
    </xf>
    <xf numFmtId="0" fontId="27" fillId="0" borderId="0" xfId="12" applyFont="1" applyAlignment="1">
      <alignment horizontal="center" vertical="center"/>
    </xf>
    <xf numFmtId="0" fontId="39" fillId="0" borderId="0" xfId="12" applyFont="1" applyAlignment="1">
      <alignment horizontal="center" vertical="center"/>
    </xf>
    <xf numFmtId="49" fontId="41" fillId="0" borderId="25" xfId="12" applyNumberFormat="1" applyFont="1" applyBorder="1" applyAlignment="1">
      <alignment horizontal="center" vertical="center" shrinkToFit="1"/>
    </xf>
    <xf numFmtId="49" fontId="41" fillId="0" borderId="24" xfId="12" applyNumberFormat="1" applyFont="1" applyBorder="1" applyAlignment="1">
      <alignment horizontal="center" vertical="center" shrinkToFit="1"/>
    </xf>
    <xf numFmtId="0" fontId="0" fillId="14" borderId="25" xfId="12" applyFont="1" applyFill="1" applyBorder="1" applyAlignment="1">
      <alignment horizontal="center" vertical="center" wrapText="1"/>
    </xf>
    <xf numFmtId="0" fontId="2" fillId="14" borderId="0" xfId="12" applyFill="1" applyAlignment="1">
      <alignment horizontal="center" vertical="center" wrapText="1"/>
    </xf>
    <xf numFmtId="0" fontId="2" fillId="14" borderId="24" xfId="12" applyFill="1" applyBorder="1" applyAlignment="1">
      <alignment horizontal="center" vertical="center" wrapText="1"/>
    </xf>
    <xf numFmtId="0" fontId="2" fillId="14" borderId="26" xfId="12" applyFill="1" applyBorder="1" applyAlignment="1">
      <alignment horizontal="center" vertical="center" wrapText="1"/>
    </xf>
    <xf numFmtId="0" fontId="2" fillId="14" borderId="27" xfId="12" applyFill="1" applyBorder="1" applyAlignment="1">
      <alignment horizontal="center" vertical="center" wrapText="1"/>
    </xf>
    <xf numFmtId="0" fontId="2" fillId="14" borderId="28" xfId="12" applyFill="1" applyBorder="1" applyAlignment="1">
      <alignment horizontal="center" vertical="center" wrapText="1"/>
    </xf>
    <xf numFmtId="0" fontId="28" fillId="0" borderId="66" xfId="12" applyFont="1" applyBorder="1" applyAlignment="1">
      <alignment horizontal="center" vertical="center"/>
    </xf>
    <xf numFmtId="49" fontId="29" fillId="0" borderId="30" xfId="12" applyNumberFormat="1" applyFont="1" applyBorder="1" applyAlignment="1">
      <alignment horizontal="center" vertical="center" shrinkToFit="1"/>
    </xf>
    <xf numFmtId="0" fontId="30" fillId="0" borderId="66" xfId="12" applyFont="1" applyBorder="1" applyAlignment="1">
      <alignment horizontal="center"/>
    </xf>
    <xf numFmtId="0" fontId="31" fillId="18" borderId="50" xfId="7" applyFont="1" applyFill="1" applyBorder="1" applyAlignment="1">
      <alignment horizontal="center" vertical="center" wrapText="1"/>
    </xf>
    <xf numFmtId="0" fontId="45" fillId="18" borderId="44" xfId="7" applyFont="1" applyFill="1" applyBorder="1" applyAlignment="1">
      <alignment horizontal="center" vertical="center" wrapText="1"/>
    </xf>
    <xf numFmtId="0" fontId="45" fillId="18" borderId="51" xfId="7" applyFont="1" applyFill="1" applyBorder="1" applyAlignment="1">
      <alignment horizontal="center" vertical="center" wrapText="1"/>
    </xf>
    <xf numFmtId="0" fontId="31" fillId="18" borderId="50" xfId="12" applyFont="1" applyFill="1" applyBorder="1" applyAlignment="1">
      <alignment horizontal="center" vertical="center" wrapText="1"/>
    </xf>
    <xf numFmtId="0" fontId="31" fillId="18" borderId="44" xfId="12" applyFont="1" applyFill="1" applyBorder="1" applyAlignment="1">
      <alignment horizontal="center" vertical="center" wrapText="1"/>
    </xf>
    <xf numFmtId="0" fontId="31" fillId="18" borderId="51" xfId="12" applyFont="1" applyFill="1" applyBorder="1" applyAlignment="1">
      <alignment horizontal="center" vertical="center" wrapText="1"/>
    </xf>
    <xf numFmtId="0" fontId="31" fillId="18" borderId="67" xfId="12" applyFont="1" applyFill="1" applyBorder="1" applyAlignment="1">
      <alignment horizontal="center" vertical="center" wrapText="1"/>
    </xf>
    <xf numFmtId="0" fontId="31" fillId="18" borderId="68" xfId="12" applyFont="1" applyFill="1" applyBorder="1" applyAlignment="1">
      <alignment horizontal="center" vertical="center" wrapText="1"/>
    </xf>
    <xf numFmtId="0" fontId="31" fillId="18" borderId="69" xfId="12" applyFont="1" applyFill="1" applyBorder="1" applyAlignment="1">
      <alignment horizontal="center" vertical="center" wrapText="1"/>
    </xf>
    <xf numFmtId="0" fontId="42" fillId="0" borderId="49" xfId="12" applyFont="1" applyBorder="1" applyAlignment="1">
      <alignment horizontal="center" vertical="center"/>
    </xf>
    <xf numFmtId="0" fontId="42" fillId="0" borderId="6" xfId="12" applyFont="1" applyBorder="1" applyAlignment="1">
      <alignment horizontal="center" vertical="center"/>
    </xf>
    <xf numFmtId="0" fontId="42" fillId="0" borderId="64" xfId="12" applyFont="1" applyBorder="1" applyAlignment="1">
      <alignment horizontal="center" vertical="center"/>
    </xf>
    <xf numFmtId="0" fontId="42" fillId="0" borderId="26" xfId="12" applyFont="1" applyBorder="1" applyAlignment="1">
      <alignment horizontal="center" vertical="center"/>
    </xf>
    <xf numFmtId="0" fontId="42" fillId="0" borderId="27" xfId="12" applyFont="1" applyBorder="1" applyAlignment="1">
      <alignment horizontal="center" vertical="center"/>
    </xf>
    <xf numFmtId="0" fontId="42" fillId="0" borderId="28" xfId="12" applyFont="1" applyBorder="1" applyAlignment="1">
      <alignment horizontal="center" vertical="center"/>
    </xf>
    <xf numFmtId="0" fontId="31" fillId="0" borderId="50" xfId="7" applyFont="1" applyBorder="1" applyAlignment="1">
      <alignment horizontal="center" vertical="center" wrapText="1"/>
    </xf>
    <xf numFmtId="0" fontId="45" fillId="0" borderId="44" xfId="7" applyFont="1" applyBorder="1" applyAlignment="1">
      <alignment horizontal="center" vertical="center" wrapText="1"/>
    </xf>
    <xf numFmtId="0" fontId="45" fillId="0" borderId="51" xfId="7" applyFont="1" applyBorder="1" applyAlignment="1">
      <alignment horizontal="center" vertical="center" wrapText="1"/>
    </xf>
    <xf numFmtId="0" fontId="31" fillId="0" borderId="44" xfId="7" applyFont="1" applyBorder="1" applyAlignment="1">
      <alignment horizontal="center" vertical="center" wrapText="1"/>
    </xf>
    <xf numFmtId="0" fontId="31" fillId="0" borderId="51" xfId="7" applyFont="1" applyBorder="1" applyAlignment="1">
      <alignment horizontal="center" vertical="center" wrapText="1"/>
    </xf>
    <xf numFmtId="0" fontId="3" fillId="0" borderId="8" xfId="12" applyFont="1" applyBorder="1" applyAlignment="1">
      <alignment horizontal="center" vertical="center" wrapText="1"/>
    </xf>
    <xf numFmtId="0" fontId="3" fillId="0" borderId="9" xfId="12" applyFont="1" applyBorder="1" applyAlignment="1">
      <alignment horizontal="center" vertical="center" wrapText="1"/>
    </xf>
    <xf numFmtId="0" fontId="3" fillId="0" borderId="10" xfId="12" applyFont="1" applyBorder="1" applyAlignment="1">
      <alignment horizontal="center" vertical="center" wrapText="1"/>
    </xf>
    <xf numFmtId="0" fontId="49" fillId="0" borderId="20" xfId="7" applyFont="1" applyBorder="1" applyAlignment="1">
      <alignment horizontal="center" vertical="center" wrapText="1"/>
    </xf>
    <xf numFmtId="0" fontId="49" fillId="0" borderId="18" xfId="7" applyFont="1" applyBorder="1" applyAlignment="1">
      <alignment horizontal="center" vertical="center" wrapText="1"/>
    </xf>
    <xf numFmtId="0" fontId="49" fillId="0" borderId="19" xfId="7" applyFont="1" applyBorder="1" applyAlignment="1">
      <alignment horizontal="center" vertical="center" wrapText="1"/>
    </xf>
    <xf numFmtId="0" fontId="49" fillId="0" borderId="26" xfId="7" applyFont="1" applyBorder="1" applyAlignment="1">
      <alignment horizontal="center" vertical="center" wrapText="1"/>
    </xf>
    <xf numFmtId="0" fontId="49" fillId="0" borderId="27" xfId="7" applyFont="1" applyBorder="1" applyAlignment="1">
      <alignment horizontal="center" vertical="center" wrapText="1"/>
    </xf>
    <xf numFmtId="0" fontId="49" fillId="0" borderId="28" xfId="7" applyFont="1" applyBorder="1" applyAlignment="1">
      <alignment horizontal="center" vertical="center" wrapText="1"/>
    </xf>
    <xf numFmtId="0" fontId="28" fillId="0" borderId="2" xfId="12" applyFont="1" applyBorder="1" applyAlignment="1">
      <alignment horizontal="center" vertical="center" wrapText="1"/>
    </xf>
    <xf numFmtId="0" fontId="28" fillId="0" borderId="3" xfId="12" applyFont="1" applyBorder="1" applyAlignment="1">
      <alignment horizontal="center" vertical="center" wrapText="1"/>
    </xf>
    <xf numFmtId="0" fontId="28" fillId="0" borderId="4" xfId="12" applyFont="1" applyBorder="1" applyAlignment="1">
      <alignment horizontal="center" vertical="center" wrapText="1"/>
    </xf>
    <xf numFmtId="0" fontId="31" fillId="0" borderId="20" xfId="12" applyFont="1" applyBorder="1" applyAlignment="1">
      <alignment horizontal="center" vertical="center" wrapText="1"/>
    </xf>
    <xf numFmtId="0" fontId="31" fillId="0" borderId="18" xfId="12" applyFont="1" applyBorder="1" applyAlignment="1">
      <alignment horizontal="center" vertical="center" wrapText="1"/>
    </xf>
    <xf numFmtId="0" fontId="31" fillId="0" borderId="19" xfId="12" applyFont="1" applyBorder="1" applyAlignment="1">
      <alignment horizontal="center" vertical="center" wrapText="1"/>
    </xf>
    <xf numFmtId="0" fontId="31" fillId="0" borderId="26" xfId="12" applyFont="1" applyBorder="1" applyAlignment="1">
      <alignment horizontal="center" vertical="center" wrapText="1"/>
    </xf>
    <xf numFmtId="0" fontId="31" fillId="0" borderId="27" xfId="12" applyFont="1" applyBorder="1" applyAlignment="1">
      <alignment horizontal="center" vertical="center" wrapText="1"/>
    </xf>
    <xf numFmtId="0" fontId="31" fillId="0" borderId="28" xfId="12" applyFont="1" applyBorder="1" applyAlignment="1">
      <alignment horizontal="center" vertical="center" wrapText="1"/>
    </xf>
    <xf numFmtId="0" fontId="31" fillId="0" borderId="39" xfId="12" applyFont="1" applyBorder="1" applyAlignment="1">
      <alignment horizontal="center" vertical="center" wrapText="1"/>
    </xf>
    <xf numFmtId="0" fontId="31" fillId="0" borderId="21" xfId="12" applyFont="1" applyBorder="1" applyAlignment="1">
      <alignment horizontal="center" vertical="center" wrapText="1"/>
    </xf>
    <xf numFmtId="0" fontId="31" fillId="0" borderId="22" xfId="12" applyFont="1" applyBorder="1" applyAlignment="1">
      <alignment horizontal="center" vertical="center" wrapText="1"/>
    </xf>
    <xf numFmtId="0" fontId="31" fillId="0" borderId="43" xfId="12" applyFont="1" applyBorder="1" applyAlignment="1">
      <alignment horizontal="center" vertical="center" wrapText="1"/>
    </xf>
    <xf numFmtId="0" fontId="31" fillId="0" borderId="31" xfId="12" applyFont="1" applyBorder="1" applyAlignment="1">
      <alignment horizontal="center" vertical="center" wrapText="1"/>
    </xf>
    <xf numFmtId="0" fontId="31" fillId="0" borderId="32" xfId="12" applyFont="1" applyBorder="1" applyAlignment="1">
      <alignment horizontal="center" vertical="center" wrapText="1"/>
    </xf>
    <xf numFmtId="0" fontId="31" fillId="0" borderId="20" xfId="7" applyFont="1" applyBorder="1" applyAlignment="1">
      <alignment horizontal="center" vertical="center" wrapText="1"/>
    </xf>
    <xf numFmtId="0" fontId="31" fillId="0" borderId="18" xfId="7" applyFont="1" applyBorder="1" applyAlignment="1">
      <alignment horizontal="center" vertical="center" wrapText="1"/>
    </xf>
    <xf numFmtId="0" fontId="31" fillId="0" borderId="19" xfId="7" applyFont="1" applyBorder="1" applyAlignment="1">
      <alignment horizontal="center" vertical="center" wrapText="1"/>
    </xf>
    <xf numFmtId="0" fontId="31" fillId="0" borderId="26" xfId="7" applyFont="1" applyBorder="1" applyAlignment="1">
      <alignment horizontal="center" vertical="center" wrapText="1"/>
    </xf>
    <xf numFmtId="0" fontId="31" fillId="0" borderId="27" xfId="7" applyFont="1" applyBorder="1" applyAlignment="1">
      <alignment horizontal="center" vertical="center" wrapText="1"/>
    </xf>
    <xf numFmtId="0" fontId="31" fillId="0" borderId="28" xfId="7" applyFont="1" applyBorder="1" applyAlignment="1">
      <alignment horizontal="center" vertical="center" wrapText="1"/>
    </xf>
    <xf numFmtId="0" fontId="2" fillId="0" borderId="26" xfId="12" applyBorder="1" applyAlignment="1">
      <alignment horizontal="center"/>
    </xf>
    <xf numFmtId="0" fontId="2" fillId="0" borderId="27" xfId="12" applyBorder="1" applyAlignment="1">
      <alignment horizontal="center"/>
    </xf>
    <xf numFmtId="0" fontId="2" fillId="0" borderId="28" xfId="12" applyBorder="1" applyAlignment="1">
      <alignment horizontal="center"/>
    </xf>
    <xf numFmtId="0" fontId="3" fillId="14" borderId="20" xfId="12" applyFont="1" applyFill="1" applyBorder="1" applyAlignment="1">
      <alignment horizontal="center" vertical="center" wrapText="1"/>
    </xf>
    <xf numFmtId="0" fontId="3" fillId="14" borderId="18" xfId="12" applyFont="1" applyFill="1" applyBorder="1" applyAlignment="1">
      <alignment horizontal="center" vertical="center" wrapText="1"/>
    </xf>
    <xf numFmtId="0" fontId="3" fillId="14" borderId="19" xfId="12" applyFont="1" applyFill="1" applyBorder="1" applyAlignment="1">
      <alignment horizontal="center" vertical="center" wrapText="1"/>
    </xf>
    <xf numFmtId="0" fontId="30" fillId="14" borderId="25" xfId="12" applyFont="1" applyFill="1" applyBorder="1" applyAlignment="1">
      <alignment horizontal="center" vertical="center" wrapText="1"/>
    </xf>
    <xf numFmtId="0" fontId="0" fillId="14" borderId="5" xfId="12" applyFont="1" applyFill="1" applyBorder="1" applyAlignment="1">
      <alignment horizontal="center" vertical="center" wrapText="1"/>
    </xf>
    <xf numFmtId="0" fontId="0" fillId="14" borderId="6" xfId="12" applyFont="1" applyFill="1" applyBorder="1" applyAlignment="1">
      <alignment horizontal="center" vertical="center" wrapText="1"/>
    </xf>
    <xf numFmtId="0" fontId="0" fillId="14" borderId="7" xfId="12" applyFont="1" applyFill="1" applyBorder="1" applyAlignment="1">
      <alignment horizontal="center" vertical="center" wrapText="1"/>
    </xf>
    <xf numFmtId="0" fontId="0" fillId="14" borderId="8" xfId="12" applyFont="1" applyFill="1" applyBorder="1" applyAlignment="1">
      <alignment horizontal="center" vertical="center" wrapText="1"/>
    </xf>
    <xf numFmtId="0" fontId="0" fillId="14" borderId="9" xfId="12" applyFont="1" applyFill="1" applyBorder="1" applyAlignment="1">
      <alignment horizontal="center" vertical="center" wrapText="1"/>
    </xf>
    <xf numFmtId="0" fontId="0" fillId="14" borderId="10" xfId="12" applyFont="1" applyFill="1" applyBorder="1" applyAlignment="1">
      <alignment horizontal="center" vertical="center" wrapText="1"/>
    </xf>
    <xf numFmtId="0" fontId="2" fillId="14" borderId="6" xfId="12" applyFill="1" applyBorder="1" applyAlignment="1">
      <alignment horizontal="center" vertical="center" wrapText="1"/>
    </xf>
    <xf numFmtId="0" fontId="2" fillId="14" borderId="7" xfId="12" applyFill="1" applyBorder="1" applyAlignment="1">
      <alignment horizontal="center" vertical="center" wrapText="1"/>
    </xf>
    <xf numFmtId="0" fontId="2" fillId="14" borderId="8" xfId="12" applyFill="1" applyBorder="1" applyAlignment="1">
      <alignment horizontal="center" vertical="center" wrapText="1"/>
    </xf>
    <xf numFmtId="0" fontId="2" fillId="14" borderId="9" xfId="12" applyFill="1" applyBorder="1" applyAlignment="1">
      <alignment horizontal="center" vertical="center" wrapText="1"/>
    </xf>
    <xf numFmtId="0" fontId="2" fillId="14" borderId="10" xfId="12" applyFill="1" applyBorder="1" applyAlignment="1">
      <alignment horizontal="center" vertical="center" wrapText="1"/>
    </xf>
    <xf numFmtId="0" fontId="42" fillId="0" borderId="48" xfId="12" applyFont="1" applyBorder="1" applyAlignment="1">
      <alignment horizontal="center" vertical="center"/>
    </xf>
    <xf numFmtId="0" fontId="42" fillId="0" borderId="9" xfId="12" applyFont="1" applyBorder="1" applyAlignment="1">
      <alignment horizontal="center" vertical="center"/>
    </xf>
    <xf numFmtId="0" fontId="42" fillId="0" borderId="37" xfId="12" applyFont="1" applyBorder="1" applyAlignment="1">
      <alignment horizontal="center" vertical="center"/>
    </xf>
    <xf numFmtId="0" fontId="2" fillId="14" borderId="5" xfId="12" applyFill="1" applyBorder="1" applyAlignment="1">
      <alignment horizontal="center" vertical="center" wrapText="1"/>
    </xf>
    <xf numFmtId="0" fontId="3" fillId="14" borderId="5" xfId="12" applyFont="1" applyFill="1" applyBorder="1" applyAlignment="1">
      <alignment horizontal="center" vertical="center" wrapText="1"/>
    </xf>
    <xf numFmtId="0" fontId="3" fillId="14" borderId="6" xfId="12" applyFont="1" applyFill="1" applyBorder="1" applyAlignment="1">
      <alignment horizontal="center" vertical="center" wrapText="1"/>
    </xf>
    <xf numFmtId="0" fontId="3" fillId="14" borderId="7" xfId="12" applyFont="1" applyFill="1" applyBorder="1" applyAlignment="1">
      <alignment horizontal="center" vertical="center" wrapText="1"/>
    </xf>
    <xf numFmtId="0" fontId="3" fillId="14" borderId="8" xfId="12" applyFont="1" applyFill="1" applyBorder="1" applyAlignment="1">
      <alignment horizontal="center" vertical="center" wrapText="1"/>
    </xf>
    <xf numFmtId="0" fontId="3" fillId="14" borderId="9" xfId="12" applyFont="1" applyFill="1" applyBorder="1" applyAlignment="1">
      <alignment horizontal="center" vertical="center" wrapText="1"/>
    </xf>
    <xf numFmtId="0" fontId="3" fillId="14" borderId="10" xfId="12" applyFont="1" applyFill="1" applyBorder="1" applyAlignment="1">
      <alignment horizontal="center" vertical="center" wrapText="1"/>
    </xf>
    <xf numFmtId="0" fontId="3" fillId="14" borderId="16" xfId="12" applyFont="1" applyFill="1" applyBorder="1" applyAlignment="1">
      <alignment horizontal="center" vertical="center" wrapText="1"/>
    </xf>
    <xf numFmtId="0" fontId="3" fillId="14" borderId="17" xfId="12" applyFont="1" applyFill="1" applyBorder="1" applyAlignment="1">
      <alignment horizontal="center" vertical="center" wrapText="1"/>
    </xf>
    <xf numFmtId="0" fontId="3" fillId="14" borderId="50" xfId="12" applyFont="1" applyFill="1" applyBorder="1" applyAlignment="1">
      <alignment horizontal="center" vertical="center"/>
    </xf>
    <xf numFmtId="0" fontId="3" fillId="14" borderId="44" xfId="12" applyFont="1" applyFill="1" applyBorder="1" applyAlignment="1">
      <alignment horizontal="center" vertical="center"/>
    </xf>
    <xf numFmtId="0" fontId="3" fillId="14" borderId="51" xfId="12" applyFont="1" applyFill="1" applyBorder="1" applyAlignment="1">
      <alignment horizontal="center" vertical="center"/>
    </xf>
    <xf numFmtId="0" fontId="0" fillId="14" borderId="1" xfId="12" applyFont="1" applyFill="1" applyBorder="1" applyAlignment="1">
      <alignment horizontal="center" vertical="center" wrapText="1"/>
    </xf>
    <xf numFmtId="0" fontId="2" fillId="14" borderId="1" xfId="12" applyFill="1" applyBorder="1" applyAlignment="1">
      <alignment horizontal="center" vertical="center" wrapText="1"/>
    </xf>
    <xf numFmtId="0" fontId="30" fillId="14" borderId="1" xfId="12" applyFont="1" applyFill="1" applyBorder="1" applyAlignment="1">
      <alignment horizontal="center" vertical="center" wrapText="1"/>
    </xf>
    <xf numFmtId="0" fontId="30" fillId="0" borderId="50" xfId="12" applyFont="1" applyBorder="1" applyAlignment="1">
      <alignment horizontal="center" vertical="center" wrapText="1"/>
    </xf>
    <xf numFmtId="0" fontId="30" fillId="0" borderId="44" xfId="12" applyFont="1" applyBorder="1" applyAlignment="1">
      <alignment horizontal="center" vertical="center" wrapText="1"/>
    </xf>
    <xf numFmtId="0" fontId="30" fillId="0" borderId="51" xfId="12" applyFont="1" applyBorder="1" applyAlignment="1">
      <alignment horizontal="center" vertical="center" wrapText="1"/>
    </xf>
    <xf numFmtId="0" fontId="30" fillId="0" borderId="14" xfId="12" applyFont="1" applyBorder="1" applyAlignment="1">
      <alignment horizontal="center" vertical="center"/>
    </xf>
    <xf numFmtId="0" fontId="28" fillId="0" borderId="14" xfId="12" applyFont="1" applyBorder="1" applyAlignment="1">
      <alignment horizontal="center" vertical="center"/>
    </xf>
    <xf numFmtId="49" fontId="29" fillId="0" borderId="14" xfId="12" applyNumberFormat="1" applyFont="1" applyBorder="1" applyAlignment="1">
      <alignment horizontal="center" vertical="center" shrinkToFit="1"/>
    </xf>
    <xf numFmtId="0" fontId="26" fillId="0" borderId="0" xfId="12" applyFont="1" applyAlignment="1">
      <alignment horizontal="center"/>
    </xf>
    <xf numFmtId="14" fontId="3" fillId="0" borderId="25" xfId="12" applyNumberFormat="1" applyFont="1" applyBorder="1" applyAlignment="1">
      <alignment horizontal="center" vertical="center"/>
    </xf>
    <xf numFmtId="14" fontId="3" fillId="0" borderId="24" xfId="12" applyNumberFormat="1" applyFont="1" applyBorder="1" applyAlignment="1">
      <alignment horizontal="center" vertical="center"/>
    </xf>
    <xf numFmtId="0" fontId="27" fillId="0" borderId="1" xfId="12" applyFont="1" applyBorder="1" applyAlignment="1">
      <alignment horizontal="center" vertical="center"/>
    </xf>
    <xf numFmtId="0" fontId="44" fillId="0" borderId="1" xfId="12" applyFont="1" applyBorder="1" applyAlignment="1">
      <alignment horizontal="center" vertical="center"/>
    </xf>
    <xf numFmtId="49" fontId="41" fillId="0" borderId="0" xfId="12" applyNumberFormat="1" applyFont="1" applyAlignment="1">
      <alignment horizontal="center" vertical="center" shrinkToFit="1"/>
    </xf>
    <xf numFmtId="0" fontId="3" fillId="0" borderId="25" xfId="12" applyFont="1" applyBorder="1" applyAlignment="1">
      <alignment horizontal="center" vertical="center" wrapText="1"/>
    </xf>
    <xf numFmtId="0" fontId="3" fillId="0" borderId="0" xfId="12" applyFont="1" applyAlignment="1">
      <alignment horizontal="center" vertical="center" wrapText="1"/>
    </xf>
    <xf numFmtId="0" fontId="3" fillId="0" borderId="24" xfId="12" applyFont="1" applyBorder="1" applyAlignment="1">
      <alignment horizontal="center" vertical="center" wrapText="1"/>
    </xf>
    <xf numFmtId="0" fontId="3" fillId="0" borderId="26" xfId="12" applyFont="1" applyBorder="1" applyAlignment="1">
      <alignment horizontal="center" vertical="center" wrapText="1"/>
    </xf>
    <xf numFmtId="0" fontId="3" fillId="0" borderId="27" xfId="12" applyFont="1" applyBorder="1" applyAlignment="1">
      <alignment horizontal="center" vertical="center" wrapText="1"/>
    </xf>
    <xf numFmtId="0" fontId="3" fillId="0" borderId="28" xfId="12" applyFont="1" applyBorder="1" applyAlignment="1">
      <alignment horizontal="center" vertical="center" wrapText="1"/>
    </xf>
    <xf numFmtId="0" fontId="39" fillId="0" borderId="1" xfId="12" applyFont="1" applyBorder="1" applyAlignment="1">
      <alignment horizontal="center" vertical="center"/>
    </xf>
    <xf numFmtId="0" fontId="31" fillId="20" borderId="20" xfId="13" applyFont="1" applyFill="1" applyBorder="1" applyAlignment="1">
      <alignment horizontal="center" vertical="center" wrapText="1"/>
    </xf>
    <xf numFmtId="0" fontId="31" fillId="20" borderId="18" xfId="13" applyFont="1" applyFill="1" applyBorder="1" applyAlignment="1">
      <alignment horizontal="center" vertical="center" wrapText="1"/>
    </xf>
    <xf numFmtId="0" fontId="31" fillId="20" borderId="19" xfId="13" applyFont="1" applyFill="1" applyBorder="1" applyAlignment="1">
      <alignment horizontal="center" vertical="center" wrapText="1"/>
    </xf>
    <xf numFmtId="0" fontId="31" fillId="20" borderId="26" xfId="13" applyFont="1" applyFill="1" applyBorder="1" applyAlignment="1">
      <alignment horizontal="center" vertical="center" wrapText="1"/>
    </xf>
    <xf numFmtId="0" fontId="31" fillId="20" borderId="27" xfId="13" applyFont="1" applyFill="1" applyBorder="1" applyAlignment="1">
      <alignment horizontal="center" vertical="center" wrapText="1"/>
    </xf>
    <xf numFmtId="0" fontId="31" fillId="20" borderId="28" xfId="13" applyFont="1" applyFill="1" applyBorder="1" applyAlignment="1">
      <alignment horizontal="center" vertical="center" wrapText="1"/>
    </xf>
    <xf numFmtId="0" fontId="0" fillId="14" borderId="50" xfId="12" applyFont="1" applyFill="1" applyBorder="1" applyAlignment="1">
      <alignment horizontal="center" vertical="center" wrapText="1"/>
    </xf>
    <xf numFmtId="0" fontId="0" fillId="14" borderId="44" xfId="12" applyFont="1" applyFill="1" applyBorder="1" applyAlignment="1">
      <alignment horizontal="center" vertical="center" wrapText="1"/>
    </xf>
    <xf numFmtId="0" fontId="2" fillId="14" borderId="44" xfId="12" applyFill="1" applyBorder="1" applyAlignment="1">
      <alignment horizontal="center" vertical="center" wrapText="1"/>
    </xf>
    <xf numFmtId="0" fontId="2" fillId="14" borderId="51" xfId="12" applyFill="1" applyBorder="1" applyAlignment="1">
      <alignment horizontal="center" vertical="center" wrapText="1"/>
    </xf>
    <xf numFmtId="0" fontId="2" fillId="0" borderId="0" xfId="13"/>
    <xf numFmtId="0" fontId="42" fillId="0" borderId="25" xfId="13" applyFont="1" applyBorder="1" applyAlignment="1">
      <alignment horizontal="center" vertical="center"/>
    </xf>
    <xf numFmtId="0" fontId="42" fillId="0" borderId="0" xfId="13" applyFont="1" applyAlignment="1">
      <alignment horizontal="center" vertical="center"/>
    </xf>
    <xf numFmtId="0" fontId="42" fillId="0" borderId="24" xfId="13" applyFont="1" applyBorder="1" applyAlignment="1">
      <alignment horizontal="center" vertical="center"/>
    </xf>
    <xf numFmtId="0" fontId="42" fillId="0" borderId="20" xfId="13" applyFont="1" applyBorder="1" applyAlignment="1">
      <alignment horizontal="center" vertical="center"/>
    </xf>
    <xf numFmtId="0" fontId="42" fillId="0" borderId="18" xfId="13" applyFont="1" applyBorder="1" applyAlignment="1">
      <alignment horizontal="center" vertical="center"/>
    </xf>
    <xf numFmtId="0" fontId="42" fillId="0" borderId="19" xfId="13" applyFont="1" applyBorder="1" applyAlignment="1">
      <alignment horizontal="center" vertical="center"/>
    </xf>
    <xf numFmtId="0" fontId="28" fillId="14" borderId="25" xfId="13" applyFont="1" applyFill="1" applyBorder="1" applyAlignment="1">
      <alignment horizontal="center" vertical="center" wrapText="1"/>
    </xf>
    <xf numFmtId="0" fontId="28" fillId="14" borderId="26" xfId="13" applyFont="1" applyFill="1" applyBorder="1" applyAlignment="1">
      <alignment horizontal="center" vertical="center" wrapText="1"/>
    </xf>
    <xf numFmtId="0" fontId="28" fillId="14" borderId="0" xfId="13" applyFont="1" applyFill="1" applyAlignment="1">
      <alignment horizontal="center" vertical="center" wrapText="1"/>
    </xf>
    <xf numFmtId="0" fontId="28" fillId="14" borderId="24" xfId="13" applyFont="1" applyFill="1" applyBorder="1" applyAlignment="1">
      <alignment horizontal="center" vertical="center" wrapText="1"/>
    </xf>
    <xf numFmtId="0" fontId="28" fillId="14" borderId="27" xfId="13" applyFont="1" applyFill="1" applyBorder="1" applyAlignment="1">
      <alignment horizontal="center" vertical="center" wrapText="1"/>
    </xf>
    <xf numFmtId="0" fontId="28" fillId="14" borderId="28" xfId="13" applyFont="1" applyFill="1" applyBorder="1" applyAlignment="1">
      <alignment horizontal="center" vertical="center" wrapText="1"/>
    </xf>
    <xf numFmtId="0" fontId="10" fillId="6" borderId="0" xfId="0" applyFont="1" applyFill="1" applyAlignment="1">
      <alignment wrapText="1"/>
    </xf>
    <xf numFmtId="0" fontId="8" fillId="6" borderId="1" xfId="0" applyFont="1" applyFill="1" applyBorder="1" applyAlignment="1">
      <alignment horizontal="center" vertical="center" wrapText="1"/>
    </xf>
    <xf numFmtId="38" fontId="8" fillId="6" borderId="1" xfId="0" applyNumberFormat="1" applyFont="1" applyFill="1" applyBorder="1" applyAlignment="1">
      <alignment horizontal="center" vertical="center" wrapText="1"/>
    </xf>
    <xf numFmtId="38" fontId="7" fillId="6" borderId="5" xfId="0" applyNumberFormat="1" applyFont="1" applyFill="1" applyBorder="1" applyAlignment="1">
      <alignment horizontal="center" vertical="center" wrapText="1"/>
    </xf>
    <xf numFmtId="38" fontId="7" fillId="6" borderId="6" xfId="0" applyNumberFormat="1" applyFont="1" applyFill="1" applyBorder="1" applyAlignment="1">
      <alignment horizontal="center" vertical="center" wrapText="1"/>
    </xf>
    <xf numFmtId="38" fontId="7" fillId="6" borderId="7" xfId="0" applyNumberFormat="1" applyFont="1" applyFill="1" applyBorder="1" applyAlignment="1">
      <alignment horizontal="center" vertical="center" wrapText="1"/>
    </xf>
    <xf numFmtId="14" fontId="7" fillId="6" borderId="1" xfId="0" applyNumberFormat="1" applyFont="1" applyFill="1" applyBorder="1" applyAlignment="1">
      <alignment horizontal="center" vertical="center" wrapText="1"/>
    </xf>
    <xf numFmtId="0" fontId="4" fillId="6" borderId="0" xfId="0" applyFont="1" applyFill="1" applyAlignment="1">
      <alignment wrapText="1"/>
    </xf>
    <xf numFmtId="38" fontId="7" fillId="6" borderId="16" xfId="0" applyNumberFormat="1" applyFont="1" applyFill="1" applyBorder="1" applyAlignment="1">
      <alignment horizontal="center" vertical="center" wrapText="1"/>
    </xf>
    <xf numFmtId="38" fontId="7" fillId="6" borderId="0" xfId="0" applyNumberFormat="1" applyFont="1" applyFill="1" applyBorder="1" applyAlignment="1">
      <alignment horizontal="center" vertical="center" wrapText="1"/>
    </xf>
    <xf numFmtId="38" fontId="7" fillId="6" borderId="17"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38" fontId="7" fillId="6" borderId="8" xfId="0" applyNumberFormat="1" applyFont="1" applyFill="1" applyBorder="1" applyAlignment="1">
      <alignment horizontal="center" vertical="center" wrapText="1"/>
    </xf>
    <xf numFmtId="38" fontId="7" fillId="6" borderId="9" xfId="0" applyNumberFormat="1" applyFont="1" applyFill="1" applyBorder="1" applyAlignment="1">
      <alignment horizontal="center" vertical="center" wrapText="1"/>
    </xf>
    <xf numFmtId="38" fontId="7" fillId="6" borderId="10" xfId="0" applyNumberFormat="1" applyFont="1" applyFill="1" applyBorder="1" applyAlignment="1">
      <alignment horizontal="center" vertical="center" wrapText="1"/>
    </xf>
    <xf numFmtId="0" fontId="7" fillId="6" borderId="2" xfId="0" applyFont="1" applyFill="1" applyBorder="1" applyAlignment="1">
      <alignment horizontal="left" vertical="center" wrapText="1"/>
    </xf>
    <xf numFmtId="0" fontId="7" fillId="6" borderId="3" xfId="0" applyFont="1" applyFill="1" applyBorder="1" applyAlignment="1">
      <alignment horizontal="left" vertical="center" wrapText="1"/>
    </xf>
    <xf numFmtId="0" fontId="7" fillId="6" borderId="4" xfId="0" applyFont="1" applyFill="1" applyBorder="1" applyAlignment="1">
      <alignment horizontal="left" vertical="center" wrapText="1"/>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6" borderId="41" xfId="0" applyFont="1" applyFill="1" applyBorder="1" applyAlignment="1">
      <alignment horizontal="center" vertical="center" wrapText="1"/>
    </xf>
    <xf numFmtId="0" fontId="5" fillId="6" borderId="65" xfId="0" applyFont="1" applyFill="1" applyBorder="1" applyAlignment="1">
      <alignment horizontal="center" vertical="center" wrapText="1"/>
    </xf>
    <xf numFmtId="0" fontId="5" fillId="6" borderId="42" xfId="0" applyFont="1" applyFill="1" applyBorder="1" applyAlignment="1">
      <alignment horizontal="center" vertical="center" wrapText="1"/>
    </xf>
    <xf numFmtId="0" fontId="6" fillId="6" borderId="2" xfId="0" applyFont="1" applyFill="1" applyBorder="1" applyAlignment="1">
      <alignment horizontal="left" vertical="center" wrapText="1"/>
    </xf>
    <xf numFmtId="0" fontId="6" fillId="6" borderId="3" xfId="0" applyFont="1" applyFill="1" applyBorder="1" applyAlignment="1">
      <alignment horizontal="left" vertical="center" wrapText="1"/>
    </xf>
    <xf numFmtId="0" fontId="6" fillId="6" borderId="4" xfId="0" applyFont="1" applyFill="1" applyBorder="1" applyAlignment="1">
      <alignment horizontal="left" vertical="center" wrapText="1"/>
    </xf>
  </cellXfs>
  <cellStyles count="15">
    <cellStyle name="Hipervínculo" xfId="14" builtinId="8"/>
    <cellStyle name="Millares" xfId="11" builtinId="3"/>
    <cellStyle name="Millares 2" xfId="4" xr:uid="{00000000-0005-0000-0000-000002000000}"/>
    <cellStyle name="Millares 2 2" xfId="9" xr:uid="{00000000-0005-0000-0000-000003000000}"/>
    <cellStyle name="Millares 3" xfId="10" xr:uid="{00000000-0005-0000-0000-000004000000}"/>
    <cellStyle name="Moneda 2" xfId="5" xr:uid="{00000000-0005-0000-0000-000005000000}"/>
    <cellStyle name="Moneda 3" xfId="8" xr:uid="{00000000-0005-0000-0000-000006000000}"/>
    <cellStyle name="Normal" xfId="0" builtinId="0"/>
    <cellStyle name="Normal 15" xfId="12" xr:uid="{00000000-0005-0000-0000-000008000000}"/>
    <cellStyle name="Normal 2" xfId="3" xr:uid="{00000000-0005-0000-0000-000009000000}"/>
    <cellStyle name="Normal 2 2 2" xfId="2" xr:uid="{00000000-0005-0000-0000-00000A000000}"/>
    <cellStyle name="Normal 3" xfId="6" xr:uid="{00000000-0005-0000-0000-00000B000000}"/>
    <cellStyle name="Normal 3 7" xfId="13" xr:uid="{00000000-0005-0000-0000-00000C000000}"/>
    <cellStyle name="Normal 3 9" xfId="7" xr:uid="{00000000-0005-0000-0000-00000D000000}"/>
    <cellStyle name="Porcentaje" xfId="1" builtinId="5"/>
  </cellStyles>
  <dxfs count="10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 Type="http://schemas.openxmlformats.org/officeDocument/2006/relationships/worksheet" Target="worksheets/sheet3.xml"/><Relationship Id="rId21" Type="http://schemas.openxmlformats.org/officeDocument/2006/relationships/externalLink" Target="externalLinks/externalLink14.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calcChain" Target="calcChain.xml"/><Relationship Id="rId8"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2.2</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rgbClr val="FF0000"/>
              </a:solidFill>
              <a:ln>
                <a:solidFill>
                  <a:srgbClr val="FF0000"/>
                </a:solidFill>
              </a:ln>
              <a:effectLst/>
            </c:spPr>
            <c:extLst>
              <c:ext xmlns:c16="http://schemas.microsoft.com/office/drawing/2014/chart" uri="{C3380CC4-5D6E-409C-BE32-E72D297353CC}">
                <c16:uniqueId val="{00000001-C8AF-4948-B4BE-C3E85908FEE9}"/>
              </c:ext>
            </c:extLst>
          </c:dPt>
          <c:dPt>
            <c:idx val="2"/>
            <c:invertIfNegative val="0"/>
            <c:bubble3D val="0"/>
            <c:spPr>
              <a:solidFill>
                <a:srgbClr val="00B050"/>
              </a:solidFill>
              <a:ln>
                <a:solidFill>
                  <a:srgbClr val="00B050"/>
                </a:solidFill>
              </a:ln>
              <a:effectLst/>
            </c:spPr>
            <c:extLst>
              <c:ext xmlns:c16="http://schemas.microsoft.com/office/drawing/2014/chart" uri="{C3380CC4-5D6E-409C-BE32-E72D297353CC}">
                <c16:uniqueId val="{00000003-C8AF-4948-B4BE-C3E85908FEE9}"/>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(Formato!$F$203:$G$203,Formato!$H$203:$I$203)</c:f>
              <c:strCache>
                <c:ptCount val="3"/>
                <c:pt idx="0">
                  <c:v>Programado</c:v>
                </c:pt>
                <c:pt idx="2">
                  <c:v>Ejecutado</c:v>
                </c:pt>
              </c:strCache>
            </c:strRef>
          </c:cat>
          <c:val>
            <c:numRef>
              <c:f>(Formato!$F$204:$G$204,Formato!$H$204:$I$204)</c:f>
              <c:numCache>
                <c:formatCode>0.00%</c:formatCode>
                <c:ptCount val="4"/>
                <c:pt idx="0">
                  <c:v>1</c:v>
                </c:pt>
                <c:pt idx="2">
                  <c:v>1</c:v>
                </c:pt>
              </c:numCache>
            </c:numRef>
          </c:val>
          <c:extLst>
            <c:ext xmlns:c16="http://schemas.microsoft.com/office/drawing/2014/chart" uri="{C3380CC4-5D6E-409C-BE32-E72D297353CC}">
              <c16:uniqueId val="{00000004-C8AF-4948-B4BE-C3E85908FEE9}"/>
            </c:ext>
          </c:extLst>
        </c:ser>
        <c:dLbls>
          <c:dLblPos val="ctr"/>
          <c:showLegendKey val="0"/>
          <c:showVal val="1"/>
          <c:showCatName val="0"/>
          <c:showSerName val="0"/>
          <c:showPercent val="0"/>
          <c:showBubbleSize val="0"/>
        </c:dLbls>
        <c:gapWidth val="30"/>
        <c:overlap val="100"/>
        <c:axId val="1785373792"/>
        <c:axId val="1785374336"/>
      </c:barChart>
      <c:catAx>
        <c:axId val="17853737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785374336"/>
        <c:crosses val="autoZero"/>
        <c:auto val="0"/>
        <c:lblAlgn val="ctr"/>
        <c:lblOffset val="100"/>
        <c:tickMarkSkip val="1"/>
        <c:noMultiLvlLbl val="0"/>
      </c:catAx>
      <c:valAx>
        <c:axId val="1785374336"/>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85373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1</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(Formato!$E$159:$F$159,Formato!$G$159:$H$159)</c:f>
              <c:strCache>
                <c:ptCount val="3"/>
                <c:pt idx="0">
                  <c:v>Programado</c:v>
                </c:pt>
                <c:pt idx="2">
                  <c:v>Ejecutado</c:v>
                </c:pt>
              </c:strCache>
            </c:strRef>
          </c:cat>
          <c:val>
            <c:numRef>
              <c:f>(Formato!$E$160:$F$160,Formato!$G$160:$H$160)</c:f>
              <c:numCache>
                <c:formatCode>0.00%</c:formatCode>
                <c:ptCount val="4"/>
                <c:pt idx="0">
                  <c:v>0.50719999999999998</c:v>
                </c:pt>
                <c:pt idx="2">
                  <c:v>0.63160000000000005</c:v>
                </c:pt>
              </c:numCache>
            </c:numRef>
          </c:val>
          <c:extLst>
            <c:ext xmlns:c16="http://schemas.microsoft.com/office/drawing/2014/chart" uri="{C3380CC4-5D6E-409C-BE32-E72D297353CC}">
              <c16:uniqueId val="{00000000-04E0-4E1C-8081-B30DBF2C2372}"/>
            </c:ext>
          </c:extLst>
        </c:ser>
        <c:dLbls>
          <c:dLblPos val="ctr"/>
          <c:showLegendKey val="0"/>
          <c:showVal val="1"/>
          <c:showCatName val="0"/>
          <c:showSerName val="0"/>
          <c:showPercent val="0"/>
          <c:showBubbleSize val="0"/>
        </c:dLbls>
        <c:gapWidth val="30"/>
        <c:overlap val="100"/>
        <c:axId val="1785374880"/>
        <c:axId val="1785382496"/>
      </c:barChart>
      <c:catAx>
        <c:axId val="1785374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785382496"/>
        <c:crosses val="autoZero"/>
        <c:auto val="0"/>
        <c:lblAlgn val="ctr"/>
        <c:lblOffset val="100"/>
        <c:tickMarkSkip val="1"/>
        <c:noMultiLvlLbl val="0"/>
      </c:catAx>
      <c:valAx>
        <c:axId val="1785382496"/>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85374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2.1</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chemeClr val="accent1"/>
            </a:solidFill>
            <a:ln>
              <a:noFill/>
            </a:ln>
            <a:effectLst/>
          </c:spPr>
          <c:invertIfNegative val="0"/>
          <c:dLbls>
            <c:dLbl>
              <c:idx val="0"/>
              <c:layout>
                <c:manualLayout>
                  <c:x val="1.7912197961007098E-6"/>
                  <c:y val="-1.1261268826150219E-2"/>
                </c:manualLayout>
              </c:layout>
              <c:spPr>
                <a:solidFill>
                  <a:srgbClr val="FF0000"/>
                </a:solid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layout>
                    <c:manualLayout>
                      <c:w val="8.6032009707085327E-2"/>
                      <c:h val="9.9936889560279338E-2"/>
                    </c:manualLayout>
                  </c15:layout>
                </c:ext>
                <c:ext xmlns:c16="http://schemas.microsoft.com/office/drawing/2014/chart" uri="{C3380CC4-5D6E-409C-BE32-E72D297353CC}">
                  <c16:uniqueId val="{00000000-4BD6-478C-BCE7-E79964381A43}"/>
                </c:ext>
              </c:extLst>
            </c:dLbl>
            <c:dLbl>
              <c:idx val="2"/>
              <c:delete val="1"/>
              <c:extLst>
                <c:ext xmlns:c15="http://schemas.microsoft.com/office/drawing/2012/chart" uri="{CE6537A1-D6FC-4f65-9D91-7224C49458BB}"/>
                <c:ext xmlns:c16="http://schemas.microsoft.com/office/drawing/2014/chart" uri="{C3380CC4-5D6E-409C-BE32-E72D297353CC}">
                  <c16:uniqueId val="{00000001-4BD6-478C-BCE7-E79964381A43}"/>
                </c:ext>
              </c:extLst>
            </c:dLbl>
            <c:spPr>
              <a:solidFill>
                <a:srgbClr val="FF0000"/>
              </a:solid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(Formato!$F$186:$G$186,Formato!$H$186:$I$186)</c:f>
              <c:strCache>
                <c:ptCount val="3"/>
                <c:pt idx="0">
                  <c:v>Programado</c:v>
                </c:pt>
                <c:pt idx="2">
                  <c:v>Ejecutado</c:v>
                </c:pt>
              </c:strCache>
            </c:strRef>
          </c:cat>
          <c:val>
            <c:numRef>
              <c:f>(Formato!$F$187:$G$187,Formato!$H$187:$I$187)</c:f>
              <c:numCache>
                <c:formatCode>0.00%</c:formatCode>
                <c:ptCount val="4"/>
                <c:pt idx="0">
                  <c:v>0.44869999999999999</c:v>
                </c:pt>
                <c:pt idx="2">
                  <c:v>0.53359999999999996</c:v>
                </c:pt>
              </c:numCache>
            </c:numRef>
          </c:val>
          <c:extLst>
            <c:ext xmlns:c16="http://schemas.microsoft.com/office/drawing/2014/chart" uri="{C3380CC4-5D6E-409C-BE32-E72D297353CC}">
              <c16:uniqueId val="{00000002-4BD6-478C-BCE7-E79964381A43}"/>
            </c:ext>
          </c:extLst>
        </c:ser>
        <c:dLbls>
          <c:dLblPos val="ctr"/>
          <c:showLegendKey val="0"/>
          <c:showVal val="1"/>
          <c:showCatName val="0"/>
          <c:showSerName val="0"/>
          <c:showPercent val="0"/>
          <c:showBubbleSize val="0"/>
        </c:dLbls>
        <c:gapWidth val="30"/>
        <c:overlap val="100"/>
        <c:axId val="1785375424"/>
        <c:axId val="1785376512"/>
      </c:barChart>
      <c:catAx>
        <c:axId val="1785375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785376512"/>
        <c:crosses val="autoZero"/>
        <c:auto val="0"/>
        <c:lblAlgn val="ctr"/>
        <c:lblOffset val="100"/>
        <c:tickMarkSkip val="1"/>
        <c:noMultiLvlLbl val="0"/>
      </c:catAx>
      <c:valAx>
        <c:axId val="1785376512"/>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85375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3</a:t>
            </a:r>
          </a:p>
        </c:rich>
      </c:tx>
      <c:layout>
        <c:manualLayout>
          <c:xMode val="edge"/>
          <c:yMode val="edge"/>
          <c:x val="0.24900787401574803"/>
          <c:y val="6.5843832847017517E-2"/>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(Formato!$E$218:$F$218,Formato!$G$218:$H$218)</c:f>
              <c:strCache>
                <c:ptCount val="3"/>
                <c:pt idx="0">
                  <c:v>Programado</c:v>
                </c:pt>
                <c:pt idx="2">
                  <c:v>Ejecutado</c:v>
                </c:pt>
              </c:strCache>
            </c:strRef>
          </c:cat>
          <c:val>
            <c:numRef>
              <c:f>(Formato!$E$219:$F$219,Formato!$G$219:$H$219)</c:f>
              <c:numCache>
                <c:formatCode>0.00%</c:formatCode>
                <c:ptCount val="4"/>
                <c:pt idx="0">
                  <c:v>0.61020000000000008</c:v>
                </c:pt>
                <c:pt idx="2">
                  <c:v>0.65810000000000002</c:v>
                </c:pt>
              </c:numCache>
            </c:numRef>
          </c:val>
          <c:extLst>
            <c:ext xmlns:c16="http://schemas.microsoft.com/office/drawing/2014/chart" uri="{C3380CC4-5D6E-409C-BE32-E72D297353CC}">
              <c16:uniqueId val="{00000000-F231-4829-9E2B-F0F4F333F6BB}"/>
            </c:ext>
          </c:extLst>
        </c:ser>
        <c:dLbls>
          <c:dLblPos val="ctr"/>
          <c:showLegendKey val="0"/>
          <c:showVal val="1"/>
          <c:showCatName val="0"/>
          <c:showSerName val="0"/>
          <c:showPercent val="0"/>
          <c:showBubbleSize val="0"/>
        </c:dLbls>
        <c:gapWidth val="30"/>
        <c:overlap val="100"/>
        <c:axId val="1785381408"/>
        <c:axId val="1785377056"/>
      </c:barChart>
      <c:catAx>
        <c:axId val="17853814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785377056"/>
        <c:crosses val="autoZero"/>
        <c:auto val="0"/>
        <c:lblAlgn val="ctr"/>
        <c:lblOffset val="100"/>
        <c:tickMarkSkip val="1"/>
        <c:noMultiLvlLbl val="0"/>
      </c:catAx>
      <c:valAx>
        <c:axId val="1785377056"/>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85381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es-ES" sz="1800" b="1"/>
              <a:t>AVANCE DE OBRA ESTADÍSTICO UF 4</a:t>
            </a:r>
          </a:p>
        </c:rich>
      </c:tx>
      <c:layout>
        <c:manualLayout>
          <c:xMode val="edge"/>
          <c:yMode val="edge"/>
          <c:x val="0.26242927008924977"/>
          <c:y val="6.9931406633202174E-3"/>
        </c:manualLayout>
      </c:layout>
      <c:overlay val="0"/>
      <c:spPr>
        <a:noFill/>
        <a:ln>
          <a:noFill/>
        </a:ln>
        <a:effectLst/>
      </c:spPr>
    </c:title>
    <c:autoTitleDeleted val="0"/>
    <c:plotArea>
      <c:layout>
        <c:manualLayout>
          <c:layoutTarget val="inner"/>
          <c:xMode val="edge"/>
          <c:yMode val="edge"/>
          <c:x val="0.13696505042132892"/>
          <c:y val="0.27651623319839019"/>
          <c:w val="0.81697361514021272"/>
          <c:h val="0.50489461291205506"/>
        </c:manualLayout>
      </c:layout>
      <c:barChart>
        <c:barDir val="bar"/>
        <c:grouping val="stacked"/>
        <c:varyColors val="0"/>
        <c:ser>
          <c:idx val="0"/>
          <c:order val="0"/>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(Formato!$F$235:$G$235,Formato!$H$235:$I$235)</c:f>
              <c:strCache>
                <c:ptCount val="3"/>
                <c:pt idx="0">
                  <c:v>Programado</c:v>
                </c:pt>
                <c:pt idx="2">
                  <c:v>Ejecutado</c:v>
                </c:pt>
              </c:strCache>
            </c:strRef>
          </c:cat>
          <c:val>
            <c:numRef>
              <c:f>(Formato!$F$236:$G$236,Formato!$H$253:$I$253)</c:f>
              <c:numCache>
                <c:formatCode>General</c:formatCode>
                <c:ptCount val="4"/>
                <c:pt idx="0">
                  <c:v>0</c:v>
                </c:pt>
                <c:pt idx="2" formatCode="0%">
                  <c:v>1</c:v>
                </c:pt>
              </c:numCache>
            </c:numRef>
          </c:val>
          <c:extLst>
            <c:ext xmlns:c16="http://schemas.microsoft.com/office/drawing/2014/chart" uri="{C3380CC4-5D6E-409C-BE32-E72D297353CC}">
              <c16:uniqueId val="{00000000-E782-48C4-B158-DC8B17B5A179}"/>
            </c:ext>
          </c:extLst>
        </c:ser>
        <c:dLbls>
          <c:dLblPos val="ctr"/>
          <c:showLegendKey val="0"/>
          <c:showVal val="1"/>
          <c:showCatName val="0"/>
          <c:showSerName val="0"/>
          <c:showPercent val="0"/>
          <c:showBubbleSize val="0"/>
        </c:dLbls>
        <c:gapWidth val="30"/>
        <c:overlap val="100"/>
        <c:axId val="1785377600"/>
        <c:axId val="1785368896"/>
      </c:barChart>
      <c:catAx>
        <c:axId val="1785377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785368896"/>
        <c:crosses val="autoZero"/>
        <c:auto val="0"/>
        <c:lblAlgn val="ctr"/>
        <c:lblOffset val="100"/>
        <c:tickMarkSkip val="1"/>
        <c:noMultiLvlLbl val="0"/>
      </c:catAx>
      <c:valAx>
        <c:axId val="1785368896"/>
        <c:scaling>
          <c:orientation val="minMax"/>
          <c:max val="1"/>
          <c:min val="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853776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s-ES"/>
              <a:t>Avance de Obra</a:t>
            </a:r>
          </a:p>
        </c:rich>
      </c:tx>
      <c:overlay val="0"/>
      <c:spPr>
        <a:noFill/>
        <a:ln>
          <a:noFill/>
        </a:ln>
        <a:effectLst/>
      </c:spPr>
    </c:title>
    <c:autoTitleDeleted val="0"/>
    <c:plotArea>
      <c:layout>
        <c:manualLayout>
          <c:layoutTarget val="inner"/>
          <c:xMode val="edge"/>
          <c:yMode val="edge"/>
          <c:x val="0.18183596528243229"/>
          <c:y val="0.15207432601891865"/>
          <c:w val="0.78879665795637932"/>
          <c:h val="0.65828616626284786"/>
        </c:manualLayout>
      </c:layout>
      <c:barChart>
        <c:barDir val="bar"/>
        <c:grouping val="stacked"/>
        <c:varyColors val="0"/>
        <c:ser>
          <c:idx val="2"/>
          <c:order val="0"/>
          <c:spPr>
            <a:solidFill>
              <a:srgbClr val="00B050"/>
            </a:solidFill>
            <a:ln>
              <a:noFill/>
            </a:ln>
            <a:effectLst/>
          </c:spPr>
          <c:invertIfNegative val="0"/>
          <c:cat>
            <c:strRef>
              <c:f>Formato!$B$147:$D$152</c:f>
              <c:strCache>
                <c:ptCount val="6"/>
                <c:pt idx="0">
                  <c:v>Unidad Funcional 1</c:v>
                </c:pt>
                <c:pt idx="1">
                  <c:v>Unidad Funcional 2.1</c:v>
                </c:pt>
                <c:pt idx="2">
                  <c:v>Obras Adicionales UF2.2</c:v>
                </c:pt>
                <c:pt idx="3">
                  <c:v>Unidad Funcional 3</c:v>
                </c:pt>
                <c:pt idx="4">
                  <c:v>Unidad Funcional 4,1</c:v>
                </c:pt>
                <c:pt idx="5">
                  <c:v>Unidad Funcional 4,2</c:v>
                </c:pt>
              </c:strCache>
            </c:strRef>
          </c:cat>
          <c:val>
            <c:numRef>
              <c:f>Formato!$H$147:$H$152</c:f>
              <c:numCache>
                <c:formatCode>0.00%</c:formatCode>
                <c:ptCount val="6"/>
                <c:pt idx="0">
                  <c:v>0.63160000000000005</c:v>
                </c:pt>
                <c:pt idx="1">
                  <c:v>0.53359999999999996</c:v>
                </c:pt>
                <c:pt idx="2" formatCode="0%">
                  <c:v>1</c:v>
                </c:pt>
                <c:pt idx="3">
                  <c:v>0.65810000000000002</c:v>
                </c:pt>
                <c:pt idx="4">
                  <c:v>0.49349999999999999</c:v>
                </c:pt>
                <c:pt idx="5">
                  <c:v>1</c:v>
                </c:pt>
              </c:numCache>
            </c:numRef>
          </c:val>
          <c:extLst>
            <c:ext xmlns:c16="http://schemas.microsoft.com/office/drawing/2014/chart" uri="{C3380CC4-5D6E-409C-BE32-E72D297353CC}">
              <c16:uniqueId val="{00000000-5E87-483A-BBA0-B5B2573D5A7D}"/>
            </c:ext>
          </c:extLst>
        </c:ser>
        <c:dLbls>
          <c:showLegendKey val="0"/>
          <c:showVal val="0"/>
          <c:showCatName val="0"/>
          <c:showSerName val="0"/>
          <c:showPercent val="0"/>
          <c:showBubbleSize val="0"/>
        </c:dLbls>
        <c:gapWidth val="150"/>
        <c:overlap val="100"/>
        <c:axId val="1785369440"/>
        <c:axId val="1785378144"/>
      </c:barChart>
      <c:catAx>
        <c:axId val="1785369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785378144"/>
        <c:crosses val="autoZero"/>
        <c:auto val="1"/>
        <c:lblAlgn val="ctr"/>
        <c:lblOffset val="100"/>
        <c:noMultiLvlLbl val="0"/>
      </c:catAx>
      <c:valAx>
        <c:axId val="1785378144"/>
        <c:scaling>
          <c:orientation val="minMax"/>
          <c:max val="1"/>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s-ES" sz="1400"/>
                  <a:t>Ejecutado </a:t>
                </a:r>
              </a:p>
            </c:rich>
          </c:tx>
          <c:layout>
            <c:manualLayout>
              <c:xMode val="edge"/>
              <c:yMode val="edge"/>
              <c:x val="0.46346635285169979"/>
              <c:y val="0.90023610888478789"/>
            </c:manualLayout>
          </c:layout>
          <c:overlay val="0"/>
          <c:spPr>
            <a:noFill/>
            <a:ln>
              <a:noFill/>
            </a:ln>
            <a:effectLst/>
          </c:spPr>
        </c:title>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785369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3.jpe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9.jpeg"/><Relationship Id="rId3" Type="http://schemas.openxmlformats.org/officeDocument/2006/relationships/image" Target="../media/image9.jpeg"/><Relationship Id="rId7" Type="http://schemas.openxmlformats.org/officeDocument/2006/relationships/image" Target="../media/image13.jpe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12.jpeg"/><Relationship Id="rId11" Type="http://schemas.openxmlformats.org/officeDocument/2006/relationships/image" Target="../media/image17.jpeg"/><Relationship Id="rId5" Type="http://schemas.openxmlformats.org/officeDocument/2006/relationships/image" Target="../media/image11.jpeg"/><Relationship Id="rId10" Type="http://schemas.openxmlformats.org/officeDocument/2006/relationships/image" Target="../media/image16.jpeg"/><Relationship Id="rId4" Type="http://schemas.openxmlformats.org/officeDocument/2006/relationships/image" Target="../media/image10.jpeg"/><Relationship Id="rId9" Type="http://schemas.openxmlformats.org/officeDocument/2006/relationships/image" Target="../media/image15.jpeg"/><Relationship Id="rId14" Type="http://schemas.openxmlformats.org/officeDocument/2006/relationships/image" Target="../media/image20.jpeg"/></Relationships>
</file>

<file path=xl/drawings/_rels/drawing4.xml.rels><?xml version="1.0" encoding="UTF-8" standalone="yes"?>
<Relationships xmlns="http://schemas.openxmlformats.org/package/2006/relationships"><Relationship Id="rId8" Type="http://schemas.openxmlformats.org/officeDocument/2006/relationships/image" Target="../media/image26.jpeg"/><Relationship Id="rId13" Type="http://schemas.openxmlformats.org/officeDocument/2006/relationships/image" Target="../media/image31.jpeg"/><Relationship Id="rId18" Type="http://schemas.openxmlformats.org/officeDocument/2006/relationships/image" Target="../media/image36.jpeg"/><Relationship Id="rId26" Type="http://schemas.openxmlformats.org/officeDocument/2006/relationships/image" Target="../media/image44.jpeg"/><Relationship Id="rId3" Type="http://schemas.openxmlformats.org/officeDocument/2006/relationships/image" Target="../media/image21.jpeg"/><Relationship Id="rId21" Type="http://schemas.openxmlformats.org/officeDocument/2006/relationships/image" Target="../media/image39.jpeg"/><Relationship Id="rId7" Type="http://schemas.openxmlformats.org/officeDocument/2006/relationships/image" Target="../media/image25.jpeg"/><Relationship Id="rId12" Type="http://schemas.openxmlformats.org/officeDocument/2006/relationships/image" Target="../media/image30.jpeg"/><Relationship Id="rId17" Type="http://schemas.openxmlformats.org/officeDocument/2006/relationships/image" Target="../media/image35.jpeg"/><Relationship Id="rId25" Type="http://schemas.openxmlformats.org/officeDocument/2006/relationships/image" Target="../media/image43.jpeg"/><Relationship Id="rId2" Type="http://schemas.openxmlformats.org/officeDocument/2006/relationships/image" Target="../media/image8.png"/><Relationship Id="rId16" Type="http://schemas.openxmlformats.org/officeDocument/2006/relationships/image" Target="../media/image34.jpeg"/><Relationship Id="rId20" Type="http://schemas.openxmlformats.org/officeDocument/2006/relationships/image" Target="../media/image38.jpeg"/><Relationship Id="rId1" Type="http://schemas.openxmlformats.org/officeDocument/2006/relationships/image" Target="../media/image7.jpeg"/><Relationship Id="rId6" Type="http://schemas.openxmlformats.org/officeDocument/2006/relationships/image" Target="../media/image24.jpeg"/><Relationship Id="rId11" Type="http://schemas.openxmlformats.org/officeDocument/2006/relationships/image" Target="../media/image29.jpeg"/><Relationship Id="rId24" Type="http://schemas.openxmlformats.org/officeDocument/2006/relationships/image" Target="../media/image42.jpeg"/><Relationship Id="rId5" Type="http://schemas.openxmlformats.org/officeDocument/2006/relationships/image" Target="../media/image23.jpeg"/><Relationship Id="rId15" Type="http://schemas.openxmlformats.org/officeDocument/2006/relationships/image" Target="../media/image33.jpeg"/><Relationship Id="rId23" Type="http://schemas.openxmlformats.org/officeDocument/2006/relationships/image" Target="../media/image41.jpeg"/><Relationship Id="rId10" Type="http://schemas.openxmlformats.org/officeDocument/2006/relationships/image" Target="../media/image28.jpeg"/><Relationship Id="rId19" Type="http://schemas.openxmlformats.org/officeDocument/2006/relationships/image" Target="../media/image37.jpeg"/><Relationship Id="rId4" Type="http://schemas.openxmlformats.org/officeDocument/2006/relationships/image" Target="../media/image22.jpeg"/><Relationship Id="rId9" Type="http://schemas.openxmlformats.org/officeDocument/2006/relationships/image" Target="../media/image27.jpeg"/><Relationship Id="rId14" Type="http://schemas.openxmlformats.org/officeDocument/2006/relationships/image" Target="../media/image32.jpeg"/><Relationship Id="rId22" Type="http://schemas.openxmlformats.org/officeDocument/2006/relationships/image" Target="../media/image40.jpeg"/></Relationships>
</file>

<file path=xl/drawings/_rels/drawing5.xml.rels><?xml version="1.0" encoding="UTF-8" standalone="yes"?>
<Relationships xmlns="http://schemas.openxmlformats.org/package/2006/relationships"><Relationship Id="rId8" Type="http://schemas.openxmlformats.org/officeDocument/2006/relationships/image" Target="../media/image50.jpeg"/><Relationship Id="rId13" Type="http://schemas.openxmlformats.org/officeDocument/2006/relationships/image" Target="../media/image55.jpeg"/><Relationship Id="rId18" Type="http://schemas.openxmlformats.org/officeDocument/2006/relationships/image" Target="../media/image60.jpeg"/><Relationship Id="rId3" Type="http://schemas.openxmlformats.org/officeDocument/2006/relationships/image" Target="../media/image45.jpeg"/><Relationship Id="rId7" Type="http://schemas.openxmlformats.org/officeDocument/2006/relationships/image" Target="../media/image49.jpeg"/><Relationship Id="rId12" Type="http://schemas.openxmlformats.org/officeDocument/2006/relationships/image" Target="../media/image54.jpeg"/><Relationship Id="rId17" Type="http://schemas.openxmlformats.org/officeDocument/2006/relationships/image" Target="../media/image59.jpeg"/><Relationship Id="rId2" Type="http://schemas.openxmlformats.org/officeDocument/2006/relationships/image" Target="../media/image8.png"/><Relationship Id="rId16" Type="http://schemas.openxmlformats.org/officeDocument/2006/relationships/image" Target="../media/image58.jpeg"/><Relationship Id="rId20" Type="http://schemas.openxmlformats.org/officeDocument/2006/relationships/image" Target="../media/image62.jpeg"/><Relationship Id="rId1" Type="http://schemas.openxmlformats.org/officeDocument/2006/relationships/image" Target="../media/image7.jpeg"/><Relationship Id="rId6" Type="http://schemas.openxmlformats.org/officeDocument/2006/relationships/image" Target="../media/image48.jpeg"/><Relationship Id="rId11" Type="http://schemas.openxmlformats.org/officeDocument/2006/relationships/image" Target="../media/image53.jpeg"/><Relationship Id="rId5" Type="http://schemas.openxmlformats.org/officeDocument/2006/relationships/image" Target="../media/image47.jpeg"/><Relationship Id="rId15" Type="http://schemas.openxmlformats.org/officeDocument/2006/relationships/image" Target="../media/image57.jpeg"/><Relationship Id="rId10" Type="http://schemas.openxmlformats.org/officeDocument/2006/relationships/image" Target="../media/image52.jpeg"/><Relationship Id="rId19" Type="http://schemas.openxmlformats.org/officeDocument/2006/relationships/image" Target="../media/image61.jpeg"/><Relationship Id="rId4" Type="http://schemas.openxmlformats.org/officeDocument/2006/relationships/image" Target="../media/image46.jpeg"/><Relationship Id="rId9" Type="http://schemas.openxmlformats.org/officeDocument/2006/relationships/image" Target="../media/image51.jpeg"/><Relationship Id="rId14" Type="http://schemas.openxmlformats.org/officeDocument/2006/relationships/image" Target="../media/image56.jpeg"/></Relationships>
</file>

<file path=xl/drawings/_rels/drawing6.xml.rels><?xml version="1.0" encoding="UTF-8" standalone="yes"?>
<Relationships xmlns="http://schemas.openxmlformats.org/package/2006/relationships"><Relationship Id="rId8" Type="http://schemas.openxmlformats.org/officeDocument/2006/relationships/image" Target="../media/image68.jpeg"/><Relationship Id="rId13" Type="http://schemas.openxmlformats.org/officeDocument/2006/relationships/image" Target="../media/image73.jpeg"/><Relationship Id="rId3" Type="http://schemas.openxmlformats.org/officeDocument/2006/relationships/image" Target="../media/image63.jpeg"/><Relationship Id="rId7" Type="http://schemas.openxmlformats.org/officeDocument/2006/relationships/image" Target="../media/image67.jpeg"/><Relationship Id="rId12" Type="http://schemas.openxmlformats.org/officeDocument/2006/relationships/image" Target="../media/image72.jpe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66.jpeg"/><Relationship Id="rId11" Type="http://schemas.openxmlformats.org/officeDocument/2006/relationships/image" Target="../media/image71.jpeg"/><Relationship Id="rId5" Type="http://schemas.openxmlformats.org/officeDocument/2006/relationships/image" Target="../media/image65.jpeg"/><Relationship Id="rId15" Type="http://schemas.openxmlformats.org/officeDocument/2006/relationships/image" Target="../media/image75.jpeg"/><Relationship Id="rId10" Type="http://schemas.openxmlformats.org/officeDocument/2006/relationships/image" Target="../media/image70.jpeg"/><Relationship Id="rId4" Type="http://schemas.openxmlformats.org/officeDocument/2006/relationships/image" Target="../media/image64.jpeg"/><Relationship Id="rId9" Type="http://schemas.openxmlformats.org/officeDocument/2006/relationships/image" Target="../media/image69.jpeg"/><Relationship Id="rId14" Type="http://schemas.openxmlformats.org/officeDocument/2006/relationships/image" Target="../media/image74.jpeg"/></Relationships>
</file>

<file path=xl/drawings/drawing1.xml><?xml version="1.0" encoding="utf-8"?>
<xdr:wsDr xmlns:xdr="http://schemas.openxmlformats.org/drawingml/2006/spreadsheetDrawing" xmlns:a="http://schemas.openxmlformats.org/drawingml/2006/main">
  <xdr:twoCellAnchor>
    <xdr:from>
      <xdr:col>12</xdr:col>
      <xdr:colOff>11905</xdr:colOff>
      <xdr:row>201</xdr:row>
      <xdr:rowOff>0</xdr:rowOff>
    </xdr:from>
    <xdr:to>
      <xdr:col>19</xdr:col>
      <xdr:colOff>1142999</xdr:colOff>
      <xdr:row>209</xdr:row>
      <xdr:rowOff>428625</xdr:rowOff>
    </xdr:to>
    <xdr:graphicFrame macro="">
      <xdr:nvGraphicFramePr>
        <xdr:cNvPr id="3" name="Gráfico 2">
          <a:extLst>
            <a:ext uri="{FF2B5EF4-FFF2-40B4-BE49-F238E27FC236}">
              <a16:creationId xmlns:a16="http://schemas.microsoft.com/office/drawing/2014/main" id="{10841992-39D9-4DFC-980B-8FB4C45FB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51027</xdr:colOff>
      <xdr:row>157</xdr:row>
      <xdr:rowOff>44223</xdr:rowOff>
    </xdr:from>
    <xdr:to>
      <xdr:col>19</xdr:col>
      <xdr:colOff>1143000</xdr:colOff>
      <xdr:row>164</xdr:row>
      <xdr:rowOff>231320</xdr:rowOff>
    </xdr:to>
    <xdr:graphicFrame macro="">
      <xdr:nvGraphicFramePr>
        <xdr:cNvPr id="4" name="Gráfico 5">
          <a:extLst>
            <a:ext uri="{FF2B5EF4-FFF2-40B4-BE49-F238E27FC236}">
              <a16:creationId xmlns:a16="http://schemas.microsoft.com/office/drawing/2014/main" id="{0AC5DD80-E60F-4817-B636-7294F8B99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124690</xdr:colOff>
      <xdr:row>185</xdr:row>
      <xdr:rowOff>83127</xdr:rowOff>
    </xdr:from>
    <xdr:to>
      <xdr:col>19</xdr:col>
      <xdr:colOff>1166812</xdr:colOff>
      <xdr:row>191</xdr:row>
      <xdr:rowOff>193965</xdr:rowOff>
    </xdr:to>
    <xdr:graphicFrame macro="">
      <xdr:nvGraphicFramePr>
        <xdr:cNvPr id="5" name="Gráfico 6">
          <a:extLst>
            <a:ext uri="{FF2B5EF4-FFF2-40B4-BE49-F238E27FC236}">
              <a16:creationId xmlns:a16="http://schemas.microsoft.com/office/drawing/2014/main" id="{5950A534-D975-41E3-AFEA-9D4EA5ABC8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23813</xdr:colOff>
      <xdr:row>216</xdr:row>
      <xdr:rowOff>23813</xdr:rowOff>
    </xdr:from>
    <xdr:to>
      <xdr:col>19</xdr:col>
      <xdr:colOff>1095376</xdr:colOff>
      <xdr:row>223</xdr:row>
      <xdr:rowOff>285750</xdr:rowOff>
    </xdr:to>
    <xdr:graphicFrame macro="">
      <xdr:nvGraphicFramePr>
        <xdr:cNvPr id="6" name="Gráfico 7">
          <a:extLst>
            <a:ext uri="{FF2B5EF4-FFF2-40B4-BE49-F238E27FC236}">
              <a16:creationId xmlns:a16="http://schemas.microsoft.com/office/drawing/2014/main" id="{C081F190-77D0-4367-9878-58A3E0C4A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234</xdr:row>
      <xdr:rowOff>0</xdr:rowOff>
    </xdr:from>
    <xdr:to>
      <xdr:col>19</xdr:col>
      <xdr:colOff>1131094</xdr:colOff>
      <xdr:row>241</xdr:row>
      <xdr:rowOff>11906</xdr:rowOff>
    </xdr:to>
    <xdr:graphicFrame macro="">
      <xdr:nvGraphicFramePr>
        <xdr:cNvPr id="7" name="Gráfico 8">
          <a:extLst>
            <a:ext uri="{FF2B5EF4-FFF2-40B4-BE49-F238E27FC236}">
              <a16:creationId xmlns:a16="http://schemas.microsoft.com/office/drawing/2014/main" id="{D63BC002-992D-4461-8FBB-8BAFBB2E4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318066</xdr:colOff>
      <xdr:row>1</xdr:row>
      <xdr:rowOff>127567</xdr:rowOff>
    </xdr:from>
    <xdr:to>
      <xdr:col>4</xdr:col>
      <xdr:colOff>217712</xdr:colOff>
      <xdr:row>4</xdr:row>
      <xdr:rowOff>4696</xdr:rowOff>
    </xdr:to>
    <xdr:pic>
      <xdr:nvPicPr>
        <xdr:cNvPr id="8" name="Imagen 7">
          <a:extLst>
            <a:ext uri="{FF2B5EF4-FFF2-40B4-BE49-F238E27FC236}">
              <a16:creationId xmlns:a16="http://schemas.microsoft.com/office/drawing/2014/main" id="{FDD9BE73-D573-4AB8-8CBD-2B9CB080860F}"/>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t="21704"/>
        <a:stretch/>
      </xdr:blipFill>
      <xdr:spPr>
        <a:xfrm>
          <a:off x="489516" y="292667"/>
          <a:ext cx="2026896" cy="1020129"/>
        </a:xfrm>
        <a:prstGeom prst="rect">
          <a:avLst/>
        </a:prstGeom>
      </xdr:spPr>
    </xdr:pic>
    <xdr:clientData/>
  </xdr:twoCellAnchor>
  <xdr:twoCellAnchor>
    <xdr:from>
      <xdr:col>11</xdr:col>
      <xdr:colOff>142875</xdr:colOff>
      <xdr:row>142</xdr:row>
      <xdr:rowOff>269875</xdr:rowOff>
    </xdr:from>
    <xdr:to>
      <xdr:col>19</xdr:col>
      <xdr:colOff>1188736</xdr:colOff>
      <xdr:row>154</xdr:row>
      <xdr:rowOff>147411</xdr:rowOff>
    </xdr:to>
    <xdr:graphicFrame macro="">
      <xdr:nvGraphicFramePr>
        <xdr:cNvPr id="9" name="Gráfico 8">
          <a:extLst>
            <a:ext uri="{FF2B5EF4-FFF2-40B4-BE49-F238E27FC236}">
              <a16:creationId xmlns:a16="http://schemas.microsoft.com/office/drawing/2014/main" id="{13E87E88-69CA-4D87-BBB9-BFCAF6E52E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7</xdr:col>
      <xdr:colOff>568038</xdr:colOff>
      <xdr:row>329</xdr:row>
      <xdr:rowOff>138546</xdr:rowOff>
    </xdr:from>
    <xdr:to>
      <xdr:col>16</xdr:col>
      <xdr:colOff>1235826</xdr:colOff>
      <xdr:row>329</xdr:row>
      <xdr:rowOff>3137362</xdr:rowOff>
    </xdr:to>
    <xdr:pic>
      <xdr:nvPicPr>
        <xdr:cNvPr id="10" name="Imagen 9">
          <a:extLst>
            <a:ext uri="{FF2B5EF4-FFF2-40B4-BE49-F238E27FC236}">
              <a16:creationId xmlns:a16="http://schemas.microsoft.com/office/drawing/2014/main" id="{5C13D307-E89B-4099-8EFC-A257FC1144D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5735783" y="439743273"/>
          <a:ext cx="9420398" cy="2998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219075</xdr:colOff>
      <xdr:row>1</xdr:row>
      <xdr:rowOff>114300</xdr:rowOff>
    </xdr:from>
    <xdr:to>
      <xdr:col>1</xdr:col>
      <xdr:colOff>1084242</xdr:colOff>
      <xdr:row>4</xdr:row>
      <xdr:rowOff>257475</xdr:rowOff>
    </xdr:to>
    <xdr:pic>
      <xdr:nvPicPr>
        <xdr:cNvPr id="2" name="Imagen 1">
          <a:extLst>
            <a:ext uri="{FF2B5EF4-FFF2-40B4-BE49-F238E27FC236}">
              <a16:creationId xmlns:a16="http://schemas.microsoft.com/office/drawing/2014/main" id="{1A5841EE-52FB-46CE-A069-7826DCAD117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1495" y="297180"/>
          <a:ext cx="865167" cy="638475"/>
        </a:xfrm>
        <a:prstGeom prst="rect">
          <a:avLst/>
        </a:prstGeom>
      </xdr:spPr>
    </xdr:pic>
    <xdr:clientData/>
  </xdr:twoCellAnchor>
  <xdr:twoCellAnchor editAs="oneCell">
    <xdr:from>
      <xdr:col>8</xdr:col>
      <xdr:colOff>114300</xdr:colOff>
      <xdr:row>1</xdr:row>
      <xdr:rowOff>66674</xdr:rowOff>
    </xdr:from>
    <xdr:to>
      <xdr:col>8</xdr:col>
      <xdr:colOff>942975</xdr:colOff>
      <xdr:row>4</xdr:row>
      <xdr:rowOff>295274</xdr:rowOff>
    </xdr:to>
    <xdr:pic>
      <xdr:nvPicPr>
        <xdr:cNvPr id="3" name="3 Imagen">
          <a:extLst>
            <a:ext uri="{FF2B5EF4-FFF2-40B4-BE49-F238E27FC236}">
              <a16:creationId xmlns:a16="http://schemas.microsoft.com/office/drawing/2014/main" id="{B6939443-C8FB-4F0F-A0FF-CD6595AB85DA}"/>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6499860" y="249554"/>
          <a:ext cx="828675" cy="723900"/>
        </a:xfrm>
        <a:prstGeom prst="rect">
          <a:avLst/>
        </a:prstGeom>
        <a:noFill/>
      </xdr:spPr>
    </xdr:pic>
    <xdr:clientData/>
  </xdr:twoCellAnchor>
  <xdr:twoCellAnchor editAs="oneCell">
    <xdr:from>
      <xdr:col>10</xdr:col>
      <xdr:colOff>154586</xdr:colOff>
      <xdr:row>1</xdr:row>
      <xdr:rowOff>90686</xdr:rowOff>
    </xdr:from>
    <xdr:to>
      <xdr:col>10</xdr:col>
      <xdr:colOff>1019011</xdr:colOff>
      <xdr:row>4</xdr:row>
      <xdr:rowOff>233861</xdr:rowOff>
    </xdr:to>
    <xdr:pic>
      <xdr:nvPicPr>
        <xdr:cNvPr id="4" name="Imagen 3">
          <a:extLst>
            <a:ext uri="{FF2B5EF4-FFF2-40B4-BE49-F238E27FC236}">
              <a16:creationId xmlns:a16="http://schemas.microsoft.com/office/drawing/2014/main" id="{2A8E6137-E3E4-4908-8BEE-031B44AD8C1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8871866" y="273566"/>
          <a:ext cx="864425" cy="638475"/>
        </a:xfrm>
        <a:prstGeom prst="rect">
          <a:avLst/>
        </a:prstGeom>
      </xdr:spPr>
    </xdr:pic>
    <xdr:clientData/>
  </xdr:twoCellAnchor>
  <xdr:twoCellAnchor editAs="oneCell">
    <xdr:from>
      <xdr:col>18</xdr:col>
      <xdr:colOff>135660</xdr:colOff>
      <xdr:row>1</xdr:row>
      <xdr:rowOff>148071</xdr:rowOff>
    </xdr:from>
    <xdr:to>
      <xdr:col>18</xdr:col>
      <xdr:colOff>978305</xdr:colOff>
      <xdr:row>4</xdr:row>
      <xdr:rowOff>329046</xdr:rowOff>
    </xdr:to>
    <xdr:pic>
      <xdr:nvPicPr>
        <xdr:cNvPr id="5" name="3 Imagen">
          <a:extLst>
            <a:ext uri="{FF2B5EF4-FFF2-40B4-BE49-F238E27FC236}">
              <a16:creationId xmlns:a16="http://schemas.microsoft.com/office/drawing/2014/main" id="{B70D2C35-819A-41DC-B1BF-F51E202BF99D}"/>
            </a:ext>
          </a:extLst>
        </xdr:cNvPr>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15787140" y="330951"/>
          <a:ext cx="842645" cy="67627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202266</xdr:colOff>
      <xdr:row>0</xdr:row>
      <xdr:rowOff>52617</xdr:rowOff>
    </xdr:from>
    <xdr:ext cx="843803" cy="750395"/>
    <xdr:pic>
      <xdr:nvPicPr>
        <xdr:cNvPr id="2" name="2 Imagen">
          <a:extLst>
            <a:ext uri="{FF2B5EF4-FFF2-40B4-BE49-F238E27FC236}">
              <a16:creationId xmlns:a16="http://schemas.microsoft.com/office/drawing/2014/main" id="{C3E4D7FA-9EF4-4B45-800A-7B1B3908B8E5}"/>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453726" y="52617"/>
          <a:ext cx="843803" cy="750395"/>
        </a:xfrm>
        <a:prstGeom prst="rect">
          <a:avLst/>
        </a:prstGeom>
      </xdr:spPr>
    </xdr:pic>
    <xdr:clientData/>
  </xdr:oneCellAnchor>
  <xdr:oneCellAnchor>
    <xdr:from>
      <xdr:col>10</xdr:col>
      <xdr:colOff>209550</xdr:colOff>
      <xdr:row>2</xdr:row>
      <xdr:rowOff>9526</xdr:rowOff>
    </xdr:from>
    <xdr:ext cx="933450" cy="552450"/>
    <xdr:pic>
      <xdr:nvPicPr>
        <xdr:cNvPr id="3" name="4 Imagen">
          <a:extLst>
            <a:ext uri="{FF2B5EF4-FFF2-40B4-BE49-F238E27FC236}">
              <a16:creationId xmlns:a16="http://schemas.microsoft.com/office/drawing/2014/main" id="{9D409478-B140-40C3-8241-C3E1BD6E69B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823710" y="207646"/>
          <a:ext cx="933450" cy="552450"/>
        </a:xfrm>
        <a:prstGeom prst="rect">
          <a:avLst/>
        </a:prstGeom>
      </xdr:spPr>
    </xdr:pic>
    <xdr:clientData/>
  </xdr:oneCellAnchor>
  <xdr:twoCellAnchor editAs="oneCell">
    <xdr:from>
      <xdr:col>7</xdr:col>
      <xdr:colOff>171449</xdr:colOff>
      <xdr:row>59</xdr:row>
      <xdr:rowOff>0</xdr:rowOff>
    </xdr:from>
    <xdr:to>
      <xdr:col>11</xdr:col>
      <xdr:colOff>276224</xdr:colOff>
      <xdr:row>71</xdr:row>
      <xdr:rowOff>19050</xdr:rowOff>
    </xdr:to>
    <xdr:pic>
      <xdr:nvPicPr>
        <xdr:cNvPr id="4" name="Imagen 3">
          <a:extLst>
            <a:ext uri="{FF2B5EF4-FFF2-40B4-BE49-F238E27FC236}">
              <a16:creationId xmlns:a16="http://schemas.microsoft.com/office/drawing/2014/main" id="{57E23F2D-1668-46B5-8FBD-DDC8C447367A}"/>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118609" y="12108180"/>
          <a:ext cx="3693795" cy="2213610"/>
        </a:xfrm>
        <a:prstGeom prst="rect">
          <a:avLst/>
        </a:prstGeom>
      </xdr:spPr>
    </xdr:pic>
    <xdr:clientData/>
  </xdr:twoCellAnchor>
  <xdr:twoCellAnchor editAs="oneCell">
    <xdr:from>
      <xdr:col>1</xdr:col>
      <xdr:colOff>107950</xdr:colOff>
      <xdr:row>59</xdr:row>
      <xdr:rowOff>9525</xdr:rowOff>
    </xdr:from>
    <xdr:to>
      <xdr:col>6</xdr:col>
      <xdr:colOff>476250</xdr:colOff>
      <xdr:row>71</xdr:row>
      <xdr:rowOff>19050</xdr:rowOff>
    </xdr:to>
    <xdr:pic>
      <xdr:nvPicPr>
        <xdr:cNvPr id="5" name="Imagen 4">
          <a:extLst>
            <a:ext uri="{FF2B5EF4-FFF2-40B4-BE49-F238E27FC236}">
              <a16:creationId xmlns:a16="http://schemas.microsoft.com/office/drawing/2014/main" id="{5A72FDC1-31E7-4734-9B32-14BAC5340A97}"/>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359410" y="12117705"/>
          <a:ext cx="3408680" cy="2204085"/>
        </a:xfrm>
        <a:prstGeom prst="rect">
          <a:avLst/>
        </a:prstGeom>
      </xdr:spPr>
    </xdr:pic>
    <xdr:clientData/>
  </xdr:twoCellAnchor>
  <xdr:twoCellAnchor editAs="oneCell">
    <xdr:from>
      <xdr:col>7</xdr:col>
      <xdr:colOff>166686</xdr:colOff>
      <xdr:row>42</xdr:row>
      <xdr:rowOff>180975</xdr:rowOff>
    </xdr:from>
    <xdr:to>
      <xdr:col>11</xdr:col>
      <xdr:colOff>285749</xdr:colOff>
      <xdr:row>55</xdr:row>
      <xdr:rowOff>76200</xdr:rowOff>
    </xdr:to>
    <xdr:pic>
      <xdr:nvPicPr>
        <xdr:cNvPr id="6" name="Imagen 5">
          <a:extLst>
            <a:ext uri="{FF2B5EF4-FFF2-40B4-BE49-F238E27FC236}">
              <a16:creationId xmlns:a16="http://schemas.microsoft.com/office/drawing/2014/main" id="{030B5570-B5CD-45DC-B338-E25908909E7A}"/>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113846" y="8875395"/>
          <a:ext cx="3708083" cy="2272665"/>
        </a:xfrm>
        <a:prstGeom prst="rect">
          <a:avLst/>
        </a:prstGeom>
      </xdr:spPr>
    </xdr:pic>
    <xdr:clientData/>
  </xdr:twoCellAnchor>
  <xdr:twoCellAnchor editAs="oneCell">
    <xdr:from>
      <xdr:col>1</xdr:col>
      <xdr:colOff>153560</xdr:colOff>
      <xdr:row>42</xdr:row>
      <xdr:rowOff>171449</xdr:rowOff>
    </xdr:from>
    <xdr:to>
      <xdr:col>6</xdr:col>
      <xdr:colOff>523875</xdr:colOff>
      <xdr:row>55</xdr:row>
      <xdr:rowOff>72074</xdr:rowOff>
    </xdr:to>
    <xdr:pic>
      <xdr:nvPicPr>
        <xdr:cNvPr id="7" name="Imagen 6">
          <a:extLst>
            <a:ext uri="{FF2B5EF4-FFF2-40B4-BE49-F238E27FC236}">
              <a16:creationId xmlns:a16="http://schemas.microsoft.com/office/drawing/2014/main" id="{F74E9D00-58EC-4EA3-9032-5488CD1DBD55}"/>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05020" y="8865869"/>
          <a:ext cx="3410695" cy="2278065"/>
        </a:xfrm>
        <a:prstGeom prst="rect">
          <a:avLst/>
        </a:prstGeom>
      </xdr:spPr>
    </xdr:pic>
    <xdr:clientData/>
  </xdr:twoCellAnchor>
  <xdr:twoCellAnchor editAs="oneCell">
    <xdr:from>
      <xdr:col>1</xdr:col>
      <xdr:colOff>119422</xdr:colOff>
      <xdr:row>75</xdr:row>
      <xdr:rowOff>9525</xdr:rowOff>
    </xdr:from>
    <xdr:to>
      <xdr:col>6</xdr:col>
      <xdr:colOff>476250</xdr:colOff>
      <xdr:row>87</xdr:row>
      <xdr:rowOff>57151</xdr:rowOff>
    </xdr:to>
    <xdr:pic>
      <xdr:nvPicPr>
        <xdr:cNvPr id="8" name="Imagen 7">
          <a:extLst>
            <a:ext uri="{FF2B5EF4-FFF2-40B4-BE49-F238E27FC236}">
              <a16:creationId xmlns:a16="http://schemas.microsoft.com/office/drawing/2014/main" id="{09881A59-B3A2-48FC-ABCC-68F6F40CC83B}"/>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370882" y="15630525"/>
          <a:ext cx="3397208" cy="2257426"/>
        </a:xfrm>
        <a:prstGeom prst="rect">
          <a:avLst/>
        </a:prstGeom>
      </xdr:spPr>
    </xdr:pic>
    <xdr:clientData/>
  </xdr:twoCellAnchor>
  <xdr:twoCellAnchor editAs="oneCell">
    <xdr:from>
      <xdr:col>7</xdr:col>
      <xdr:colOff>174199</xdr:colOff>
      <xdr:row>75</xdr:row>
      <xdr:rowOff>28574</xdr:rowOff>
    </xdr:from>
    <xdr:to>
      <xdr:col>11</xdr:col>
      <xdr:colOff>285750</xdr:colOff>
      <xdr:row>87</xdr:row>
      <xdr:rowOff>91124</xdr:rowOff>
    </xdr:to>
    <xdr:pic>
      <xdr:nvPicPr>
        <xdr:cNvPr id="9" name="Imagen 8">
          <a:extLst>
            <a:ext uri="{FF2B5EF4-FFF2-40B4-BE49-F238E27FC236}">
              <a16:creationId xmlns:a16="http://schemas.microsoft.com/office/drawing/2014/main" id="{D269F084-8E17-4102-B025-C21B710046A5}"/>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121359" y="15649574"/>
          <a:ext cx="3700571" cy="2272350"/>
        </a:xfrm>
        <a:prstGeom prst="rect">
          <a:avLst/>
        </a:prstGeom>
      </xdr:spPr>
    </xdr:pic>
    <xdr:clientData/>
  </xdr:twoCellAnchor>
  <xdr:twoCellAnchor editAs="oneCell">
    <xdr:from>
      <xdr:col>1</xdr:col>
      <xdr:colOff>161925</xdr:colOff>
      <xdr:row>89</xdr:row>
      <xdr:rowOff>142875</xdr:rowOff>
    </xdr:from>
    <xdr:to>
      <xdr:col>6</xdr:col>
      <xdr:colOff>523875</xdr:colOff>
      <xdr:row>102</xdr:row>
      <xdr:rowOff>9525</xdr:rowOff>
    </xdr:to>
    <xdr:pic>
      <xdr:nvPicPr>
        <xdr:cNvPr id="10" name="Imagen 9">
          <a:extLst>
            <a:ext uri="{FF2B5EF4-FFF2-40B4-BE49-F238E27FC236}">
              <a16:creationId xmlns:a16="http://schemas.microsoft.com/office/drawing/2014/main" id="{B7A8CCDE-15A6-4770-A389-534A2CCC449F}"/>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413385" y="18781395"/>
          <a:ext cx="3402330" cy="2244090"/>
        </a:xfrm>
        <a:prstGeom prst="rect">
          <a:avLst/>
        </a:prstGeom>
      </xdr:spPr>
    </xdr:pic>
    <xdr:clientData/>
  </xdr:twoCellAnchor>
  <xdr:twoCellAnchor editAs="oneCell">
    <xdr:from>
      <xdr:col>7</xdr:col>
      <xdr:colOff>188888</xdr:colOff>
      <xdr:row>89</xdr:row>
      <xdr:rowOff>142874</xdr:rowOff>
    </xdr:from>
    <xdr:to>
      <xdr:col>11</xdr:col>
      <xdr:colOff>304799</xdr:colOff>
      <xdr:row>102</xdr:row>
      <xdr:rowOff>24449</xdr:rowOff>
    </xdr:to>
    <xdr:pic>
      <xdr:nvPicPr>
        <xdr:cNvPr id="11" name="Imagen 10">
          <a:extLst>
            <a:ext uri="{FF2B5EF4-FFF2-40B4-BE49-F238E27FC236}">
              <a16:creationId xmlns:a16="http://schemas.microsoft.com/office/drawing/2014/main" id="{4B87D21C-9A02-4FA9-BD36-81D02D3E25F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4136048" y="18781394"/>
          <a:ext cx="3704931" cy="2259015"/>
        </a:xfrm>
        <a:prstGeom prst="rect">
          <a:avLst/>
        </a:prstGeom>
      </xdr:spPr>
    </xdr:pic>
    <xdr:clientData/>
  </xdr:twoCellAnchor>
  <xdr:twoCellAnchor editAs="oneCell">
    <xdr:from>
      <xdr:col>1</xdr:col>
      <xdr:colOff>142875</xdr:colOff>
      <xdr:row>9</xdr:row>
      <xdr:rowOff>142874</xdr:rowOff>
    </xdr:from>
    <xdr:to>
      <xdr:col>6</xdr:col>
      <xdr:colOff>457200</xdr:colOff>
      <xdr:row>22</xdr:row>
      <xdr:rowOff>34289</xdr:rowOff>
    </xdr:to>
    <xdr:pic>
      <xdr:nvPicPr>
        <xdr:cNvPr id="12" name="Imagen 11">
          <a:extLst>
            <a:ext uri="{FF2B5EF4-FFF2-40B4-BE49-F238E27FC236}">
              <a16:creationId xmlns:a16="http://schemas.microsoft.com/office/drawing/2014/main" id="{5A8EF210-4A08-4B5C-B163-A3B61820A4CF}"/>
            </a:ext>
          </a:extLst>
        </xdr:cNvPr>
        <xdr:cNvPicPr>
          <a:picLocks noChangeAspect="1"/>
        </xdr:cNvPicPr>
      </xdr:nvPicPr>
      <xdr:blipFill>
        <a:blip xmlns:r="http://schemas.openxmlformats.org/officeDocument/2006/relationships" r:embed="rId11"/>
        <a:stretch>
          <a:fillRect/>
        </a:stretch>
      </xdr:blipFill>
      <xdr:spPr>
        <a:xfrm>
          <a:off x="394335" y="1864994"/>
          <a:ext cx="3354705" cy="2375535"/>
        </a:xfrm>
        <a:prstGeom prst="rect">
          <a:avLst/>
        </a:prstGeom>
      </xdr:spPr>
    </xdr:pic>
    <xdr:clientData/>
  </xdr:twoCellAnchor>
  <xdr:twoCellAnchor editAs="oneCell">
    <xdr:from>
      <xdr:col>1</xdr:col>
      <xdr:colOff>114300</xdr:colOff>
      <xdr:row>25</xdr:row>
      <xdr:rowOff>123825</xdr:rowOff>
    </xdr:from>
    <xdr:to>
      <xdr:col>6</xdr:col>
      <xdr:colOff>542925</xdr:colOff>
      <xdr:row>38</xdr:row>
      <xdr:rowOff>76199</xdr:rowOff>
    </xdr:to>
    <xdr:pic>
      <xdr:nvPicPr>
        <xdr:cNvPr id="13" name="Imagen 12">
          <a:extLst>
            <a:ext uri="{FF2B5EF4-FFF2-40B4-BE49-F238E27FC236}">
              <a16:creationId xmlns:a16="http://schemas.microsoft.com/office/drawing/2014/main" id="{DA7A7747-9D0E-4F1E-AD4D-9E1E5FE0082F}"/>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365760" y="5191125"/>
          <a:ext cx="3469005" cy="2345054"/>
        </a:xfrm>
        <a:prstGeom prst="rect">
          <a:avLst/>
        </a:prstGeom>
      </xdr:spPr>
    </xdr:pic>
    <xdr:clientData/>
  </xdr:twoCellAnchor>
  <xdr:twoCellAnchor editAs="oneCell">
    <xdr:from>
      <xdr:col>7</xdr:col>
      <xdr:colOff>104774</xdr:colOff>
      <xdr:row>25</xdr:row>
      <xdr:rowOff>152400</xdr:rowOff>
    </xdr:from>
    <xdr:to>
      <xdr:col>11</xdr:col>
      <xdr:colOff>323850</xdr:colOff>
      <xdr:row>38</xdr:row>
      <xdr:rowOff>28575</xdr:rowOff>
    </xdr:to>
    <xdr:pic>
      <xdr:nvPicPr>
        <xdr:cNvPr id="14" name="Imagen 13">
          <a:extLst>
            <a:ext uri="{FF2B5EF4-FFF2-40B4-BE49-F238E27FC236}">
              <a16:creationId xmlns:a16="http://schemas.microsoft.com/office/drawing/2014/main" id="{622ABAAC-CEC1-436C-8C3F-9CC6032B3EB4}"/>
            </a:ext>
          </a:extLst>
        </xdr:cNvPr>
        <xdr:cNvPicPr>
          <a:picLocks noChangeAspect="1"/>
        </xdr:cNvPicPr>
      </xdr:nvPicPr>
      <xdr:blipFill>
        <a:blip xmlns:r="http://schemas.openxmlformats.org/officeDocument/2006/relationships" r:embed="rId13"/>
        <a:stretch>
          <a:fillRect/>
        </a:stretch>
      </xdr:blipFill>
      <xdr:spPr>
        <a:xfrm>
          <a:off x="4051934" y="5219700"/>
          <a:ext cx="3808096" cy="2268855"/>
        </a:xfrm>
        <a:prstGeom prst="rect">
          <a:avLst/>
        </a:prstGeom>
      </xdr:spPr>
    </xdr:pic>
    <xdr:clientData/>
  </xdr:twoCellAnchor>
  <xdr:twoCellAnchor editAs="oneCell">
    <xdr:from>
      <xdr:col>7</xdr:col>
      <xdr:colOff>195262</xdr:colOff>
      <xdr:row>9</xdr:row>
      <xdr:rowOff>142875</xdr:rowOff>
    </xdr:from>
    <xdr:to>
      <xdr:col>11</xdr:col>
      <xdr:colOff>290513</xdr:colOff>
      <xdr:row>22</xdr:row>
      <xdr:rowOff>45914</xdr:rowOff>
    </xdr:to>
    <xdr:pic>
      <xdr:nvPicPr>
        <xdr:cNvPr id="15" name="Imagen 14">
          <a:extLst>
            <a:ext uri="{FF2B5EF4-FFF2-40B4-BE49-F238E27FC236}">
              <a16:creationId xmlns:a16="http://schemas.microsoft.com/office/drawing/2014/main" id="{5BA39D79-F66E-4A71-BC49-1505EC3CD35D}"/>
            </a:ext>
          </a:extLst>
        </xdr:cNvPr>
        <xdr:cNvPicPr>
          <a:picLocks noChangeAspect="1"/>
        </xdr:cNvPicPr>
      </xdr:nvPicPr>
      <xdr:blipFill>
        <a:blip xmlns:r="http://schemas.openxmlformats.org/officeDocument/2006/relationships" r:embed="rId14"/>
        <a:stretch>
          <a:fillRect/>
        </a:stretch>
      </xdr:blipFill>
      <xdr:spPr>
        <a:xfrm>
          <a:off x="4142422" y="1864995"/>
          <a:ext cx="3684271" cy="23871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202266</xdr:colOff>
      <xdr:row>0</xdr:row>
      <xdr:rowOff>52617</xdr:rowOff>
    </xdr:from>
    <xdr:ext cx="843803" cy="750395"/>
    <xdr:pic>
      <xdr:nvPicPr>
        <xdr:cNvPr id="2" name="2 Imagen">
          <a:extLst>
            <a:ext uri="{FF2B5EF4-FFF2-40B4-BE49-F238E27FC236}">
              <a16:creationId xmlns:a16="http://schemas.microsoft.com/office/drawing/2014/main" id="{0695ED56-FB90-4246-A6EC-ABC01D268A15}"/>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453726" y="52617"/>
          <a:ext cx="843803" cy="750395"/>
        </a:xfrm>
        <a:prstGeom prst="rect">
          <a:avLst/>
        </a:prstGeom>
      </xdr:spPr>
    </xdr:pic>
    <xdr:clientData/>
  </xdr:oneCellAnchor>
  <xdr:oneCellAnchor>
    <xdr:from>
      <xdr:col>10</xdr:col>
      <xdr:colOff>209550</xdr:colOff>
      <xdr:row>2</xdr:row>
      <xdr:rowOff>9526</xdr:rowOff>
    </xdr:from>
    <xdr:ext cx="933450" cy="552450"/>
    <xdr:pic>
      <xdr:nvPicPr>
        <xdr:cNvPr id="3" name="4 Imagen">
          <a:extLst>
            <a:ext uri="{FF2B5EF4-FFF2-40B4-BE49-F238E27FC236}">
              <a16:creationId xmlns:a16="http://schemas.microsoft.com/office/drawing/2014/main" id="{48137EF3-5067-4143-822D-D64915F11F4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953250" y="207646"/>
          <a:ext cx="933450" cy="552450"/>
        </a:xfrm>
        <a:prstGeom prst="rect">
          <a:avLst/>
        </a:prstGeom>
      </xdr:spPr>
    </xdr:pic>
    <xdr:clientData/>
  </xdr:oneCellAnchor>
  <xdr:twoCellAnchor editAs="oneCell">
    <xdr:from>
      <xdr:col>1</xdr:col>
      <xdr:colOff>139514</xdr:colOff>
      <xdr:row>8</xdr:row>
      <xdr:rowOff>131059</xdr:rowOff>
    </xdr:from>
    <xdr:to>
      <xdr:col>6</xdr:col>
      <xdr:colOff>524324</xdr:colOff>
      <xdr:row>21</xdr:row>
      <xdr:rowOff>43639</xdr:rowOff>
    </xdr:to>
    <xdr:pic>
      <xdr:nvPicPr>
        <xdr:cNvPr id="4" name="5 Imagen">
          <a:extLst>
            <a:ext uri="{FF2B5EF4-FFF2-40B4-BE49-F238E27FC236}">
              <a16:creationId xmlns:a16="http://schemas.microsoft.com/office/drawing/2014/main" id="{923600A2-382B-4A73-BF4E-59F393E47A8C}"/>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90974" y="1616959"/>
          <a:ext cx="3425190" cy="2305260"/>
        </a:xfrm>
        <a:prstGeom prst="rect">
          <a:avLst/>
        </a:prstGeom>
      </xdr:spPr>
    </xdr:pic>
    <xdr:clientData/>
  </xdr:twoCellAnchor>
  <xdr:twoCellAnchor editAs="oneCell">
    <xdr:from>
      <xdr:col>7</xdr:col>
      <xdr:colOff>389965</xdr:colOff>
      <xdr:row>8</xdr:row>
      <xdr:rowOff>147648</xdr:rowOff>
    </xdr:from>
    <xdr:to>
      <xdr:col>11</xdr:col>
      <xdr:colOff>226134</xdr:colOff>
      <xdr:row>21</xdr:row>
      <xdr:rowOff>51929</xdr:rowOff>
    </xdr:to>
    <xdr:pic>
      <xdr:nvPicPr>
        <xdr:cNvPr id="5" name="6 Imagen">
          <a:extLst>
            <a:ext uri="{FF2B5EF4-FFF2-40B4-BE49-F238E27FC236}">
              <a16:creationId xmlns:a16="http://schemas.microsoft.com/office/drawing/2014/main" id="{0CEDC14C-B312-4380-8481-78FC9472D54E}"/>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4466665" y="1633548"/>
          <a:ext cx="3425189" cy="2296961"/>
        </a:xfrm>
        <a:prstGeom prst="rect">
          <a:avLst/>
        </a:prstGeom>
      </xdr:spPr>
    </xdr:pic>
    <xdr:clientData/>
  </xdr:twoCellAnchor>
  <xdr:twoCellAnchor editAs="oneCell">
    <xdr:from>
      <xdr:col>7</xdr:col>
      <xdr:colOff>365311</xdr:colOff>
      <xdr:row>120</xdr:row>
      <xdr:rowOff>105556</xdr:rowOff>
    </xdr:from>
    <xdr:to>
      <xdr:col>11</xdr:col>
      <xdr:colOff>250965</xdr:colOff>
      <xdr:row>133</xdr:row>
      <xdr:rowOff>41056</xdr:rowOff>
    </xdr:to>
    <xdr:pic>
      <xdr:nvPicPr>
        <xdr:cNvPr id="6" name="10 Imagen">
          <a:extLst>
            <a:ext uri="{FF2B5EF4-FFF2-40B4-BE49-F238E27FC236}">
              <a16:creationId xmlns:a16="http://schemas.microsoft.com/office/drawing/2014/main" id="{9738B004-22C4-4C8E-8A8E-24ED675A44C5}"/>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442011" y="23803756"/>
          <a:ext cx="3474674" cy="2312940"/>
        </a:xfrm>
        <a:prstGeom prst="rect">
          <a:avLst/>
        </a:prstGeom>
      </xdr:spPr>
    </xdr:pic>
    <xdr:clientData/>
  </xdr:twoCellAnchor>
  <xdr:twoCellAnchor editAs="oneCell">
    <xdr:from>
      <xdr:col>1</xdr:col>
      <xdr:colOff>212750</xdr:colOff>
      <xdr:row>136</xdr:row>
      <xdr:rowOff>130281</xdr:rowOff>
    </xdr:from>
    <xdr:to>
      <xdr:col>6</xdr:col>
      <xdr:colOff>599316</xdr:colOff>
      <xdr:row>149</xdr:row>
      <xdr:rowOff>65781</xdr:rowOff>
    </xdr:to>
    <xdr:pic>
      <xdr:nvPicPr>
        <xdr:cNvPr id="7" name="11 Imagen">
          <a:extLst>
            <a:ext uri="{FF2B5EF4-FFF2-40B4-BE49-F238E27FC236}">
              <a16:creationId xmlns:a16="http://schemas.microsoft.com/office/drawing/2014/main" id="{A66B70D9-6F5D-4F77-B231-8F73701E9F16}"/>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64210" y="26937441"/>
          <a:ext cx="3426946" cy="2312940"/>
        </a:xfrm>
        <a:prstGeom prst="rect">
          <a:avLst/>
        </a:prstGeom>
      </xdr:spPr>
    </xdr:pic>
    <xdr:clientData/>
  </xdr:twoCellAnchor>
  <xdr:twoCellAnchor editAs="oneCell">
    <xdr:from>
      <xdr:col>7</xdr:col>
      <xdr:colOff>414618</xdr:colOff>
      <xdr:row>152</xdr:row>
      <xdr:rowOff>89648</xdr:rowOff>
    </xdr:from>
    <xdr:to>
      <xdr:col>11</xdr:col>
      <xdr:colOff>293594</xdr:colOff>
      <xdr:row>165</xdr:row>
      <xdr:rowOff>127748</xdr:rowOff>
    </xdr:to>
    <xdr:pic>
      <xdr:nvPicPr>
        <xdr:cNvPr id="8" name="13 Imagen">
          <a:extLst>
            <a:ext uri="{FF2B5EF4-FFF2-40B4-BE49-F238E27FC236}">
              <a16:creationId xmlns:a16="http://schemas.microsoft.com/office/drawing/2014/main" id="{D1FC7774-46FA-44EB-AA01-4B92FA3FFD96}"/>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491318" y="30203888"/>
          <a:ext cx="3467996" cy="2415540"/>
        </a:xfrm>
        <a:prstGeom prst="rect">
          <a:avLst/>
        </a:prstGeom>
      </xdr:spPr>
    </xdr:pic>
    <xdr:clientData/>
  </xdr:twoCellAnchor>
  <xdr:twoCellAnchor editAs="oneCell">
    <xdr:from>
      <xdr:col>1</xdr:col>
      <xdr:colOff>190499</xdr:colOff>
      <xdr:row>88</xdr:row>
      <xdr:rowOff>73491</xdr:rowOff>
    </xdr:from>
    <xdr:to>
      <xdr:col>6</xdr:col>
      <xdr:colOff>672353</xdr:colOff>
      <xdr:row>101</xdr:row>
      <xdr:rowOff>72327</xdr:rowOff>
    </xdr:to>
    <xdr:pic>
      <xdr:nvPicPr>
        <xdr:cNvPr id="9" name="32 Imagen">
          <a:extLst>
            <a:ext uri="{FF2B5EF4-FFF2-40B4-BE49-F238E27FC236}">
              <a16:creationId xmlns:a16="http://schemas.microsoft.com/office/drawing/2014/main" id="{5530BF64-F402-4416-B822-EFC19CB6DCEA}"/>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41959" y="17553771"/>
          <a:ext cx="3522234" cy="2376276"/>
        </a:xfrm>
        <a:prstGeom prst="rect">
          <a:avLst/>
        </a:prstGeom>
      </xdr:spPr>
    </xdr:pic>
    <xdr:clientData/>
  </xdr:twoCellAnchor>
  <xdr:twoCellAnchor editAs="oneCell">
    <xdr:from>
      <xdr:col>7</xdr:col>
      <xdr:colOff>392206</xdr:colOff>
      <xdr:row>88</xdr:row>
      <xdr:rowOff>140725</xdr:rowOff>
    </xdr:from>
    <xdr:to>
      <xdr:col>11</xdr:col>
      <xdr:colOff>347382</xdr:colOff>
      <xdr:row>101</xdr:row>
      <xdr:rowOff>131497</xdr:rowOff>
    </xdr:to>
    <xdr:pic>
      <xdr:nvPicPr>
        <xdr:cNvPr id="10" name="33 Imagen">
          <a:extLst>
            <a:ext uri="{FF2B5EF4-FFF2-40B4-BE49-F238E27FC236}">
              <a16:creationId xmlns:a16="http://schemas.microsoft.com/office/drawing/2014/main" id="{245CF802-4D75-4FCD-866D-977FC44B8963}"/>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4468906" y="17621005"/>
          <a:ext cx="3544196" cy="2368212"/>
        </a:xfrm>
        <a:prstGeom prst="rect">
          <a:avLst/>
        </a:prstGeom>
      </xdr:spPr>
    </xdr:pic>
    <xdr:clientData/>
  </xdr:twoCellAnchor>
  <xdr:twoCellAnchor editAs="oneCell">
    <xdr:from>
      <xdr:col>1</xdr:col>
      <xdr:colOff>100853</xdr:colOff>
      <xdr:row>120</xdr:row>
      <xdr:rowOff>87020</xdr:rowOff>
    </xdr:from>
    <xdr:to>
      <xdr:col>6</xdr:col>
      <xdr:colOff>630887</xdr:colOff>
      <xdr:row>133</xdr:row>
      <xdr:rowOff>22412</xdr:rowOff>
    </xdr:to>
    <xdr:pic>
      <xdr:nvPicPr>
        <xdr:cNvPr id="11" name="36 Imagen">
          <a:extLst>
            <a:ext uri="{FF2B5EF4-FFF2-40B4-BE49-F238E27FC236}">
              <a16:creationId xmlns:a16="http://schemas.microsoft.com/office/drawing/2014/main" id="{C9DB892A-07A9-4442-A2FE-521B38D62681}"/>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352313" y="23785220"/>
          <a:ext cx="3570414" cy="2312832"/>
        </a:xfrm>
        <a:prstGeom prst="rect">
          <a:avLst/>
        </a:prstGeom>
      </xdr:spPr>
    </xdr:pic>
    <xdr:clientData/>
  </xdr:twoCellAnchor>
  <xdr:twoCellAnchor editAs="oneCell">
    <xdr:from>
      <xdr:col>7</xdr:col>
      <xdr:colOff>392206</xdr:colOff>
      <xdr:row>136</xdr:row>
      <xdr:rowOff>122135</xdr:rowOff>
    </xdr:from>
    <xdr:to>
      <xdr:col>11</xdr:col>
      <xdr:colOff>288863</xdr:colOff>
      <xdr:row>149</xdr:row>
      <xdr:rowOff>57635</xdr:rowOff>
    </xdr:to>
    <xdr:pic>
      <xdr:nvPicPr>
        <xdr:cNvPr id="12" name="42 Imagen">
          <a:extLst>
            <a:ext uri="{FF2B5EF4-FFF2-40B4-BE49-F238E27FC236}">
              <a16:creationId xmlns:a16="http://schemas.microsoft.com/office/drawing/2014/main" id="{5910C913-A017-4755-9381-8551CFDBDB41}"/>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4468906" y="26929295"/>
          <a:ext cx="3485677" cy="2312940"/>
        </a:xfrm>
        <a:prstGeom prst="rect">
          <a:avLst/>
        </a:prstGeom>
      </xdr:spPr>
    </xdr:pic>
    <xdr:clientData/>
  </xdr:twoCellAnchor>
  <xdr:twoCellAnchor editAs="oneCell">
    <xdr:from>
      <xdr:col>1</xdr:col>
      <xdr:colOff>89648</xdr:colOff>
      <xdr:row>24</xdr:row>
      <xdr:rowOff>78440</xdr:rowOff>
    </xdr:from>
    <xdr:to>
      <xdr:col>6</xdr:col>
      <xdr:colOff>549088</xdr:colOff>
      <xdr:row>37</xdr:row>
      <xdr:rowOff>47515</xdr:rowOff>
    </xdr:to>
    <xdr:pic>
      <xdr:nvPicPr>
        <xdr:cNvPr id="13" name="Imagen 12">
          <a:extLst>
            <a:ext uri="{FF2B5EF4-FFF2-40B4-BE49-F238E27FC236}">
              <a16:creationId xmlns:a16="http://schemas.microsoft.com/office/drawing/2014/main" id="{74D25B7E-DA95-4791-9229-6A44BA2AA156}"/>
            </a:ext>
          </a:extLst>
        </xdr:cNvPr>
        <xdr:cNvPicPr>
          <a:picLocks noChangeAspect="1"/>
        </xdr:cNvPicPr>
      </xdr:nvPicPr>
      <xdr:blipFill>
        <a:blip xmlns:r="http://schemas.openxmlformats.org/officeDocument/2006/relationships" r:embed="rId12"/>
        <a:stretch>
          <a:fillRect/>
        </a:stretch>
      </xdr:blipFill>
      <xdr:spPr>
        <a:xfrm>
          <a:off x="341108" y="4810460"/>
          <a:ext cx="3499820" cy="2361755"/>
        </a:xfrm>
        <a:prstGeom prst="rect">
          <a:avLst/>
        </a:prstGeom>
      </xdr:spPr>
    </xdr:pic>
    <xdr:clientData/>
  </xdr:twoCellAnchor>
  <xdr:twoCellAnchor editAs="oneCell">
    <xdr:from>
      <xdr:col>7</xdr:col>
      <xdr:colOff>414618</xdr:colOff>
      <xdr:row>24</xdr:row>
      <xdr:rowOff>56029</xdr:rowOff>
    </xdr:from>
    <xdr:to>
      <xdr:col>11</xdr:col>
      <xdr:colOff>339314</xdr:colOff>
      <xdr:row>37</xdr:row>
      <xdr:rowOff>121023</xdr:rowOff>
    </xdr:to>
    <xdr:pic>
      <xdr:nvPicPr>
        <xdr:cNvPr id="14" name="Imagen 13">
          <a:extLst>
            <a:ext uri="{FF2B5EF4-FFF2-40B4-BE49-F238E27FC236}">
              <a16:creationId xmlns:a16="http://schemas.microsoft.com/office/drawing/2014/main" id="{298F8FA3-2770-46D9-AF84-68CD441D6EAE}"/>
            </a:ext>
          </a:extLst>
        </xdr:cNvPr>
        <xdr:cNvPicPr>
          <a:picLocks noChangeAspect="1"/>
        </xdr:cNvPicPr>
      </xdr:nvPicPr>
      <xdr:blipFill>
        <a:blip xmlns:r="http://schemas.openxmlformats.org/officeDocument/2006/relationships" r:embed="rId13"/>
        <a:stretch>
          <a:fillRect/>
        </a:stretch>
      </xdr:blipFill>
      <xdr:spPr>
        <a:xfrm>
          <a:off x="4491318" y="4788049"/>
          <a:ext cx="3513716" cy="2457674"/>
        </a:xfrm>
        <a:prstGeom prst="rect">
          <a:avLst/>
        </a:prstGeom>
      </xdr:spPr>
    </xdr:pic>
    <xdr:clientData/>
  </xdr:twoCellAnchor>
  <xdr:twoCellAnchor editAs="oneCell">
    <xdr:from>
      <xdr:col>1</xdr:col>
      <xdr:colOff>134471</xdr:colOff>
      <xdr:row>40</xdr:row>
      <xdr:rowOff>100853</xdr:rowOff>
    </xdr:from>
    <xdr:to>
      <xdr:col>6</xdr:col>
      <xdr:colOff>506058</xdr:colOff>
      <xdr:row>53</xdr:row>
      <xdr:rowOff>104887</xdr:rowOff>
    </xdr:to>
    <xdr:pic>
      <xdr:nvPicPr>
        <xdr:cNvPr id="15" name="Imagen 14">
          <a:extLst>
            <a:ext uri="{FF2B5EF4-FFF2-40B4-BE49-F238E27FC236}">
              <a16:creationId xmlns:a16="http://schemas.microsoft.com/office/drawing/2014/main" id="{742884DD-CE2F-4719-A57C-830B25F1F63E}"/>
            </a:ext>
          </a:extLst>
        </xdr:cNvPr>
        <xdr:cNvPicPr>
          <a:picLocks noChangeAspect="1"/>
        </xdr:cNvPicPr>
      </xdr:nvPicPr>
      <xdr:blipFill>
        <a:blip xmlns:r="http://schemas.openxmlformats.org/officeDocument/2006/relationships" r:embed="rId14"/>
        <a:stretch>
          <a:fillRect/>
        </a:stretch>
      </xdr:blipFill>
      <xdr:spPr>
        <a:xfrm>
          <a:off x="385931" y="8185673"/>
          <a:ext cx="3411967" cy="2396714"/>
        </a:xfrm>
        <a:prstGeom prst="rect">
          <a:avLst/>
        </a:prstGeom>
      </xdr:spPr>
    </xdr:pic>
    <xdr:clientData/>
  </xdr:twoCellAnchor>
  <xdr:twoCellAnchor editAs="oneCell">
    <xdr:from>
      <xdr:col>7</xdr:col>
      <xdr:colOff>403412</xdr:colOff>
      <xdr:row>40</xdr:row>
      <xdr:rowOff>89647</xdr:rowOff>
    </xdr:from>
    <xdr:to>
      <xdr:col>11</xdr:col>
      <xdr:colOff>282388</xdr:colOff>
      <xdr:row>53</xdr:row>
      <xdr:rowOff>116541</xdr:rowOff>
    </xdr:to>
    <xdr:pic>
      <xdr:nvPicPr>
        <xdr:cNvPr id="16" name="Imagen 15">
          <a:extLst>
            <a:ext uri="{FF2B5EF4-FFF2-40B4-BE49-F238E27FC236}">
              <a16:creationId xmlns:a16="http://schemas.microsoft.com/office/drawing/2014/main" id="{920BCE00-9F00-4A41-A116-3D9E8529F10B}"/>
            </a:ext>
          </a:extLst>
        </xdr:cNvPr>
        <xdr:cNvPicPr>
          <a:picLocks noChangeAspect="1"/>
        </xdr:cNvPicPr>
      </xdr:nvPicPr>
      <xdr:blipFill>
        <a:blip xmlns:r="http://schemas.openxmlformats.org/officeDocument/2006/relationships" r:embed="rId15"/>
        <a:stretch>
          <a:fillRect/>
        </a:stretch>
      </xdr:blipFill>
      <xdr:spPr>
        <a:xfrm>
          <a:off x="4480112" y="8174467"/>
          <a:ext cx="3467996" cy="2419574"/>
        </a:xfrm>
        <a:prstGeom prst="rect">
          <a:avLst/>
        </a:prstGeom>
      </xdr:spPr>
    </xdr:pic>
    <xdr:clientData/>
  </xdr:twoCellAnchor>
  <xdr:twoCellAnchor editAs="oneCell">
    <xdr:from>
      <xdr:col>1</xdr:col>
      <xdr:colOff>134471</xdr:colOff>
      <xdr:row>56</xdr:row>
      <xdr:rowOff>78441</xdr:rowOff>
    </xdr:from>
    <xdr:to>
      <xdr:col>6</xdr:col>
      <xdr:colOff>528918</xdr:colOff>
      <xdr:row>69</xdr:row>
      <xdr:rowOff>116541</xdr:rowOff>
    </xdr:to>
    <xdr:pic>
      <xdr:nvPicPr>
        <xdr:cNvPr id="17" name="Imagen 16">
          <a:extLst>
            <a:ext uri="{FF2B5EF4-FFF2-40B4-BE49-F238E27FC236}">
              <a16:creationId xmlns:a16="http://schemas.microsoft.com/office/drawing/2014/main" id="{189C0689-3FE5-4EA8-A737-67576F4B3FCB}"/>
            </a:ext>
          </a:extLst>
        </xdr:cNvPr>
        <xdr:cNvPicPr>
          <a:picLocks noChangeAspect="1"/>
        </xdr:cNvPicPr>
      </xdr:nvPicPr>
      <xdr:blipFill>
        <a:blip xmlns:r="http://schemas.openxmlformats.org/officeDocument/2006/relationships" r:embed="rId16"/>
        <a:stretch>
          <a:fillRect/>
        </a:stretch>
      </xdr:blipFill>
      <xdr:spPr>
        <a:xfrm>
          <a:off x="385931" y="11340801"/>
          <a:ext cx="3434827" cy="2415540"/>
        </a:xfrm>
        <a:prstGeom prst="rect">
          <a:avLst/>
        </a:prstGeom>
      </xdr:spPr>
    </xdr:pic>
    <xdr:clientData/>
  </xdr:twoCellAnchor>
  <xdr:twoCellAnchor editAs="oneCell">
    <xdr:from>
      <xdr:col>7</xdr:col>
      <xdr:colOff>347382</xdr:colOff>
      <xdr:row>56</xdr:row>
      <xdr:rowOff>89647</xdr:rowOff>
    </xdr:from>
    <xdr:to>
      <xdr:col>11</xdr:col>
      <xdr:colOff>340658</xdr:colOff>
      <xdr:row>69</xdr:row>
      <xdr:rowOff>97267</xdr:rowOff>
    </xdr:to>
    <xdr:pic>
      <xdr:nvPicPr>
        <xdr:cNvPr id="18" name="Imagen 17">
          <a:extLst>
            <a:ext uri="{FF2B5EF4-FFF2-40B4-BE49-F238E27FC236}">
              <a16:creationId xmlns:a16="http://schemas.microsoft.com/office/drawing/2014/main" id="{F7EC9C82-C82C-4141-B8D3-1F57223BB907}"/>
            </a:ext>
          </a:extLst>
        </xdr:cNvPr>
        <xdr:cNvPicPr>
          <a:picLocks noChangeAspect="1"/>
        </xdr:cNvPicPr>
      </xdr:nvPicPr>
      <xdr:blipFill>
        <a:blip xmlns:r="http://schemas.openxmlformats.org/officeDocument/2006/relationships" r:embed="rId17"/>
        <a:stretch>
          <a:fillRect/>
        </a:stretch>
      </xdr:blipFill>
      <xdr:spPr>
        <a:xfrm>
          <a:off x="4424082" y="11352007"/>
          <a:ext cx="3582296" cy="2385060"/>
        </a:xfrm>
        <a:prstGeom prst="rect">
          <a:avLst/>
        </a:prstGeom>
      </xdr:spPr>
    </xdr:pic>
    <xdr:clientData/>
  </xdr:twoCellAnchor>
  <xdr:twoCellAnchor editAs="oneCell">
    <xdr:from>
      <xdr:col>1</xdr:col>
      <xdr:colOff>212911</xdr:colOff>
      <xdr:row>72</xdr:row>
      <xdr:rowOff>78442</xdr:rowOff>
    </xdr:from>
    <xdr:to>
      <xdr:col>6</xdr:col>
      <xdr:colOff>607358</xdr:colOff>
      <xdr:row>85</xdr:row>
      <xdr:rowOff>116542</xdr:rowOff>
    </xdr:to>
    <xdr:pic>
      <xdr:nvPicPr>
        <xdr:cNvPr id="19" name="Imagen 18">
          <a:extLst>
            <a:ext uri="{FF2B5EF4-FFF2-40B4-BE49-F238E27FC236}">
              <a16:creationId xmlns:a16="http://schemas.microsoft.com/office/drawing/2014/main" id="{87F777D9-57AC-452F-94CB-61E5143247A3}"/>
            </a:ext>
          </a:extLst>
        </xdr:cNvPr>
        <xdr:cNvPicPr>
          <a:picLocks noChangeAspect="1"/>
        </xdr:cNvPicPr>
      </xdr:nvPicPr>
      <xdr:blipFill>
        <a:blip xmlns:r="http://schemas.openxmlformats.org/officeDocument/2006/relationships" r:embed="rId18"/>
        <a:stretch>
          <a:fillRect/>
        </a:stretch>
      </xdr:blipFill>
      <xdr:spPr>
        <a:xfrm>
          <a:off x="464371" y="14449762"/>
          <a:ext cx="3434827" cy="2415540"/>
        </a:xfrm>
        <a:prstGeom prst="rect">
          <a:avLst/>
        </a:prstGeom>
      </xdr:spPr>
    </xdr:pic>
    <xdr:clientData/>
  </xdr:twoCellAnchor>
  <xdr:twoCellAnchor editAs="oneCell">
    <xdr:from>
      <xdr:col>7</xdr:col>
      <xdr:colOff>358589</xdr:colOff>
      <xdr:row>72</xdr:row>
      <xdr:rowOff>78441</xdr:rowOff>
    </xdr:from>
    <xdr:to>
      <xdr:col>11</xdr:col>
      <xdr:colOff>237565</xdr:colOff>
      <xdr:row>85</xdr:row>
      <xdr:rowOff>116541</xdr:rowOff>
    </xdr:to>
    <xdr:pic>
      <xdr:nvPicPr>
        <xdr:cNvPr id="20" name="Imagen 19">
          <a:extLst>
            <a:ext uri="{FF2B5EF4-FFF2-40B4-BE49-F238E27FC236}">
              <a16:creationId xmlns:a16="http://schemas.microsoft.com/office/drawing/2014/main" id="{0FA000B3-4270-4859-B091-0AF6340C4FA0}"/>
            </a:ext>
          </a:extLst>
        </xdr:cNvPr>
        <xdr:cNvPicPr>
          <a:picLocks noChangeAspect="1"/>
        </xdr:cNvPicPr>
      </xdr:nvPicPr>
      <xdr:blipFill>
        <a:blip xmlns:r="http://schemas.openxmlformats.org/officeDocument/2006/relationships" r:embed="rId19"/>
        <a:stretch>
          <a:fillRect/>
        </a:stretch>
      </xdr:blipFill>
      <xdr:spPr>
        <a:xfrm>
          <a:off x="4435289" y="14449761"/>
          <a:ext cx="3467996" cy="2415540"/>
        </a:xfrm>
        <a:prstGeom prst="rect">
          <a:avLst/>
        </a:prstGeom>
      </xdr:spPr>
    </xdr:pic>
    <xdr:clientData/>
  </xdr:twoCellAnchor>
  <xdr:twoCellAnchor editAs="oneCell">
    <xdr:from>
      <xdr:col>1</xdr:col>
      <xdr:colOff>145676</xdr:colOff>
      <xdr:row>104</xdr:row>
      <xdr:rowOff>78441</xdr:rowOff>
    </xdr:from>
    <xdr:to>
      <xdr:col>6</xdr:col>
      <xdr:colOff>623943</xdr:colOff>
      <xdr:row>117</xdr:row>
      <xdr:rowOff>63201</xdr:rowOff>
    </xdr:to>
    <xdr:pic>
      <xdr:nvPicPr>
        <xdr:cNvPr id="21" name="Imagen 20">
          <a:extLst>
            <a:ext uri="{FF2B5EF4-FFF2-40B4-BE49-F238E27FC236}">
              <a16:creationId xmlns:a16="http://schemas.microsoft.com/office/drawing/2014/main" id="{0C847DF2-D678-449E-967A-94471152AD66}"/>
            </a:ext>
          </a:extLst>
        </xdr:cNvPr>
        <xdr:cNvPicPr>
          <a:picLocks noChangeAspect="1"/>
        </xdr:cNvPicPr>
      </xdr:nvPicPr>
      <xdr:blipFill>
        <a:blip xmlns:r="http://schemas.openxmlformats.org/officeDocument/2006/relationships" r:embed="rId20"/>
        <a:stretch>
          <a:fillRect/>
        </a:stretch>
      </xdr:blipFill>
      <xdr:spPr>
        <a:xfrm>
          <a:off x="397136" y="20667681"/>
          <a:ext cx="3518647" cy="2362200"/>
        </a:xfrm>
        <a:prstGeom prst="rect">
          <a:avLst/>
        </a:prstGeom>
      </xdr:spPr>
    </xdr:pic>
    <xdr:clientData/>
  </xdr:twoCellAnchor>
  <xdr:twoCellAnchor editAs="oneCell">
    <xdr:from>
      <xdr:col>7</xdr:col>
      <xdr:colOff>313765</xdr:colOff>
      <xdr:row>104</xdr:row>
      <xdr:rowOff>89647</xdr:rowOff>
    </xdr:from>
    <xdr:to>
      <xdr:col>11</xdr:col>
      <xdr:colOff>314661</xdr:colOff>
      <xdr:row>117</xdr:row>
      <xdr:rowOff>120127</xdr:rowOff>
    </xdr:to>
    <xdr:pic>
      <xdr:nvPicPr>
        <xdr:cNvPr id="22" name="Imagen 21">
          <a:extLst>
            <a:ext uri="{FF2B5EF4-FFF2-40B4-BE49-F238E27FC236}">
              <a16:creationId xmlns:a16="http://schemas.microsoft.com/office/drawing/2014/main" id="{5CA6635E-E4DC-4FBF-A36D-97EFA0503EE1}"/>
            </a:ext>
          </a:extLst>
        </xdr:cNvPr>
        <xdr:cNvPicPr>
          <a:picLocks noChangeAspect="1"/>
        </xdr:cNvPicPr>
      </xdr:nvPicPr>
      <xdr:blipFill>
        <a:blip xmlns:r="http://schemas.openxmlformats.org/officeDocument/2006/relationships" r:embed="rId21"/>
        <a:stretch>
          <a:fillRect/>
        </a:stretch>
      </xdr:blipFill>
      <xdr:spPr>
        <a:xfrm>
          <a:off x="4390465" y="20678887"/>
          <a:ext cx="3589916" cy="2407920"/>
        </a:xfrm>
        <a:prstGeom prst="rect">
          <a:avLst/>
        </a:prstGeom>
      </xdr:spPr>
    </xdr:pic>
    <xdr:clientData/>
  </xdr:twoCellAnchor>
  <xdr:twoCellAnchor editAs="oneCell">
    <xdr:from>
      <xdr:col>1</xdr:col>
      <xdr:colOff>179295</xdr:colOff>
      <xdr:row>152</xdr:row>
      <xdr:rowOff>100853</xdr:rowOff>
    </xdr:from>
    <xdr:to>
      <xdr:col>6</xdr:col>
      <xdr:colOff>573742</xdr:colOff>
      <xdr:row>165</xdr:row>
      <xdr:rowOff>138953</xdr:rowOff>
    </xdr:to>
    <xdr:pic>
      <xdr:nvPicPr>
        <xdr:cNvPr id="23" name="Imagen 22">
          <a:extLst>
            <a:ext uri="{FF2B5EF4-FFF2-40B4-BE49-F238E27FC236}">
              <a16:creationId xmlns:a16="http://schemas.microsoft.com/office/drawing/2014/main" id="{FFD9EAE8-0FBA-4036-AC30-67FC5363467B}"/>
            </a:ext>
          </a:extLst>
        </xdr:cNvPr>
        <xdr:cNvPicPr>
          <a:picLocks noChangeAspect="1"/>
        </xdr:cNvPicPr>
      </xdr:nvPicPr>
      <xdr:blipFill>
        <a:blip xmlns:r="http://schemas.openxmlformats.org/officeDocument/2006/relationships" r:embed="rId22"/>
        <a:stretch>
          <a:fillRect/>
        </a:stretch>
      </xdr:blipFill>
      <xdr:spPr>
        <a:xfrm>
          <a:off x="430755" y="30215093"/>
          <a:ext cx="3434827" cy="2415540"/>
        </a:xfrm>
        <a:prstGeom prst="rect">
          <a:avLst/>
        </a:prstGeom>
      </xdr:spPr>
    </xdr:pic>
    <xdr:clientData/>
  </xdr:twoCellAnchor>
  <xdr:twoCellAnchor editAs="oneCell">
    <xdr:from>
      <xdr:col>1</xdr:col>
      <xdr:colOff>212912</xdr:colOff>
      <xdr:row>168</xdr:row>
      <xdr:rowOff>78441</xdr:rowOff>
    </xdr:from>
    <xdr:to>
      <xdr:col>6</xdr:col>
      <xdr:colOff>607359</xdr:colOff>
      <xdr:row>181</xdr:row>
      <xdr:rowOff>116541</xdr:rowOff>
    </xdr:to>
    <xdr:pic>
      <xdr:nvPicPr>
        <xdr:cNvPr id="24" name="Imagen 23">
          <a:extLst>
            <a:ext uri="{FF2B5EF4-FFF2-40B4-BE49-F238E27FC236}">
              <a16:creationId xmlns:a16="http://schemas.microsoft.com/office/drawing/2014/main" id="{2BDCD0D7-CFAC-4672-A985-9A5F7521203E}"/>
            </a:ext>
          </a:extLst>
        </xdr:cNvPr>
        <xdr:cNvPicPr>
          <a:picLocks noChangeAspect="1"/>
        </xdr:cNvPicPr>
      </xdr:nvPicPr>
      <xdr:blipFill>
        <a:blip xmlns:r="http://schemas.openxmlformats.org/officeDocument/2006/relationships" r:embed="rId23"/>
        <a:stretch>
          <a:fillRect/>
        </a:stretch>
      </xdr:blipFill>
      <xdr:spPr>
        <a:xfrm>
          <a:off x="464372" y="33499761"/>
          <a:ext cx="3434827" cy="2415540"/>
        </a:xfrm>
        <a:prstGeom prst="rect">
          <a:avLst/>
        </a:prstGeom>
      </xdr:spPr>
    </xdr:pic>
    <xdr:clientData/>
  </xdr:twoCellAnchor>
  <xdr:twoCellAnchor editAs="oneCell">
    <xdr:from>
      <xdr:col>7</xdr:col>
      <xdr:colOff>481853</xdr:colOff>
      <xdr:row>168</xdr:row>
      <xdr:rowOff>78441</xdr:rowOff>
    </xdr:from>
    <xdr:to>
      <xdr:col>11</xdr:col>
      <xdr:colOff>360829</xdr:colOff>
      <xdr:row>181</xdr:row>
      <xdr:rowOff>116541</xdr:rowOff>
    </xdr:to>
    <xdr:pic>
      <xdr:nvPicPr>
        <xdr:cNvPr id="25" name="Imagen 24">
          <a:extLst>
            <a:ext uri="{FF2B5EF4-FFF2-40B4-BE49-F238E27FC236}">
              <a16:creationId xmlns:a16="http://schemas.microsoft.com/office/drawing/2014/main" id="{D87AB2E7-BFCB-4B47-888C-72216A5F9809}"/>
            </a:ext>
          </a:extLst>
        </xdr:cNvPr>
        <xdr:cNvPicPr>
          <a:picLocks noChangeAspect="1"/>
        </xdr:cNvPicPr>
      </xdr:nvPicPr>
      <xdr:blipFill>
        <a:blip xmlns:r="http://schemas.openxmlformats.org/officeDocument/2006/relationships" r:embed="rId24"/>
        <a:stretch>
          <a:fillRect/>
        </a:stretch>
      </xdr:blipFill>
      <xdr:spPr>
        <a:xfrm>
          <a:off x="4558553" y="33499761"/>
          <a:ext cx="3467996" cy="2415540"/>
        </a:xfrm>
        <a:prstGeom prst="rect">
          <a:avLst/>
        </a:prstGeom>
      </xdr:spPr>
    </xdr:pic>
    <xdr:clientData/>
  </xdr:twoCellAnchor>
  <xdr:twoCellAnchor editAs="oneCell">
    <xdr:from>
      <xdr:col>1</xdr:col>
      <xdr:colOff>246530</xdr:colOff>
      <xdr:row>184</xdr:row>
      <xdr:rowOff>56030</xdr:rowOff>
    </xdr:from>
    <xdr:to>
      <xdr:col>6</xdr:col>
      <xdr:colOff>640977</xdr:colOff>
      <xdr:row>197</xdr:row>
      <xdr:rowOff>94130</xdr:rowOff>
    </xdr:to>
    <xdr:pic>
      <xdr:nvPicPr>
        <xdr:cNvPr id="26" name="Imagen 25">
          <a:extLst>
            <a:ext uri="{FF2B5EF4-FFF2-40B4-BE49-F238E27FC236}">
              <a16:creationId xmlns:a16="http://schemas.microsoft.com/office/drawing/2014/main" id="{7DD0968A-0630-48BB-AAFF-3F6D0946C6EF}"/>
            </a:ext>
          </a:extLst>
        </xdr:cNvPr>
        <xdr:cNvPicPr>
          <a:picLocks noChangeAspect="1"/>
        </xdr:cNvPicPr>
      </xdr:nvPicPr>
      <xdr:blipFill>
        <a:blip xmlns:r="http://schemas.openxmlformats.org/officeDocument/2006/relationships" r:embed="rId25"/>
        <a:stretch>
          <a:fillRect/>
        </a:stretch>
      </xdr:blipFill>
      <xdr:spPr>
        <a:xfrm>
          <a:off x="497990" y="36784430"/>
          <a:ext cx="3434827" cy="2514600"/>
        </a:xfrm>
        <a:prstGeom prst="rect">
          <a:avLst/>
        </a:prstGeom>
      </xdr:spPr>
    </xdr:pic>
    <xdr:clientData/>
  </xdr:twoCellAnchor>
  <xdr:twoCellAnchor editAs="oneCell">
    <xdr:from>
      <xdr:col>7</xdr:col>
      <xdr:colOff>235324</xdr:colOff>
      <xdr:row>184</xdr:row>
      <xdr:rowOff>89647</xdr:rowOff>
    </xdr:from>
    <xdr:to>
      <xdr:col>11</xdr:col>
      <xdr:colOff>114300</xdr:colOff>
      <xdr:row>197</xdr:row>
      <xdr:rowOff>127747</xdr:rowOff>
    </xdr:to>
    <xdr:pic>
      <xdr:nvPicPr>
        <xdr:cNvPr id="27" name="Imagen 26">
          <a:extLst>
            <a:ext uri="{FF2B5EF4-FFF2-40B4-BE49-F238E27FC236}">
              <a16:creationId xmlns:a16="http://schemas.microsoft.com/office/drawing/2014/main" id="{7CCF57C9-9845-4ED5-91C7-5341C269A757}"/>
            </a:ext>
          </a:extLst>
        </xdr:cNvPr>
        <xdr:cNvPicPr>
          <a:picLocks noChangeAspect="1"/>
        </xdr:cNvPicPr>
      </xdr:nvPicPr>
      <xdr:blipFill>
        <a:blip xmlns:r="http://schemas.openxmlformats.org/officeDocument/2006/relationships" r:embed="rId26"/>
        <a:stretch>
          <a:fillRect/>
        </a:stretch>
      </xdr:blipFill>
      <xdr:spPr>
        <a:xfrm>
          <a:off x="4312024" y="36818047"/>
          <a:ext cx="3467996" cy="251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202266</xdr:colOff>
      <xdr:row>0</xdr:row>
      <xdr:rowOff>52617</xdr:rowOff>
    </xdr:from>
    <xdr:ext cx="843803" cy="750395"/>
    <xdr:pic>
      <xdr:nvPicPr>
        <xdr:cNvPr id="2" name="2 Imagen">
          <a:extLst>
            <a:ext uri="{FF2B5EF4-FFF2-40B4-BE49-F238E27FC236}">
              <a16:creationId xmlns:a16="http://schemas.microsoft.com/office/drawing/2014/main" id="{7055483E-97DF-4883-B032-33E8047ABB2C}"/>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449916" y="52617"/>
          <a:ext cx="843803" cy="750395"/>
        </a:xfrm>
        <a:prstGeom prst="rect">
          <a:avLst/>
        </a:prstGeom>
      </xdr:spPr>
    </xdr:pic>
    <xdr:clientData/>
  </xdr:oneCellAnchor>
  <xdr:oneCellAnchor>
    <xdr:from>
      <xdr:col>10</xdr:col>
      <xdr:colOff>209550</xdr:colOff>
      <xdr:row>2</xdr:row>
      <xdr:rowOff>9526</xdr:rowOff>
    </xdr:from>
    <xdr:ext cx="933450" cy="552450"/>
    <xdr:pic>
      <xdr:nvPicPr>
        <xdr:cNvPr id="3" name="4 Imagen">
          <a:extLst>
            <a:ext uri="{FF2B5EF4-FFF2-40B4-BE49-F238E27FC236}">
              <a16:creationId xmlns:a16="http://schemas.microsoft.com/office/drawing/2014/main" id="{36D55B0E-66CA-4816-8D03-B4DFAEF0A0B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638925" y="219076"/>
          <a:ext cx="933450" cy="552450"/>
        </a:xfrm>
        <a:prstGeom prst="rect">
          <a:avLst/>
        </a:prstGeom>
      </xdr:spPr>
    </xdr:pic>
    <xdr:clientData/>
  </xdr:oneCellAnchor>
  <xdr:twoCellAnchor editAs="oneCell">
    <xdr:from>
      <xdr:col>1</xdr:col>
      <xdr:colOff>142875</xdr:colOff>
      <xdr:row>24</xdr:row>
      <xdr:rowOff>105488</xdr:rowOff>
    </xdr:from>
    <xdr:to>
      <xdr:col>6</xdr:col>
      <xdr:colOff>548221</xdr:colOff>
      <xdr:row>37</xdr:row>
      <xdr:rowOff>138035</xdr:rowOff>
    </xdr:to>
    <xdr:pic>
      <xdr:nvPicPr>
        <xdr:cNvPr id="4" name="22 Imagen">
          <a:extLst>
            <a:ext uri="{FF2B5EF4-FFF2-40B4-BE49-F238E27FC236}">
              <a16:creationId xmlns:a16="http://schemas.microsoft.com/office/drawing/2014/main" id="{445F548C-B436-4A38-81E7-016D9478170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390525" y="4715588"/>
          <a:ext cx="3358096" cy="2518572"/>
        </a:xfrm>
        <a:prstGeom prst="rect">
          <a:avLst/>
        </a:prstGeom>
      </xdr:spPr>
    </xdr:pic>
    <xdr:clientData/>
  </xdr:twoCellAnchor>
  <xdr:twoCellAnchor editAs="oneCell">
    <xdr:from>
      <xdr:col>1</xdr:col>
      <xdr:colOff>123825</xdr:colOff>
      <xdr:row>8</xdr:row>
      <xdr:rowOff>85725</xdr:rowOff>
    </xdr:from>
    <xdr:to>
      <xdr:col>6</xdr:col>
      <xdr:colOff>531075</xdr:colOff>
      <xdr:row>21</xdr:row>
      <xdr:rowOff>119700</xdr:rowOff>
    </xdr:to>
    <xdr:pic>
      <xdr:nvPicPr>
        <xdr:cNvPr id="5" name="22 Imagen">
          <a:extLst>
            <a:ext uri="{FF2B5EF4-FFF2-40B4-BE49-F238E27FC236}">
              <a16:creationId xmlns:a16="http://schemas.microsoft.com/office/drawing/2014/main" id="{553A9164-055E-446E-8826-FE75C4B3F8FE}"/>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71475" y="1600200"/>
          <a:ext cx="3360000" cy="2520000"/>
        </a:xfrm>
        <a:prstGeom prst="rect">
          <a:avLst/>
        </a:prstGeom>
      </xdr:spPr>
    </xdr:pic>
    <xdr:clientData/>
  </xdr:twoCellAnchor>
  <xdr:twoCellAnchor editAs="oneCell">
    <xdr:from>
      <xdr:col>7</xdr:col>
      <xdr:colOff>77499</xdr:colOff>
      <xdr:row>8</xdr:row>
      <xdr:rowOff>77174</xdr:rowOff>
    </xdr:from>
    <xdr:to>
      <xdr:col>10</xdr:col>
      <xdr:colOff>844099</xdr:colOff>
      <xdr:row>21</xdr:row>
      <xdr:rowOff>109199</xdr:rowOff>
    </xdr:to>
    <xdr:pic>
      <xdr:nvPicPr>
        <xdr:cNvPr id="6" name="22 Imagen">
          <a:extLst>
            <a:ext uri="{FF2B5EF4-FFF2-40B4-BE49-F238E27FC236}">
              <a16:creationId xmlns:a16="http://schemas.microsoft.com/office/drawing/2014/main" id="{035F90A9-0891-47AB-87D6-1F0EAF49775F}"/>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916074" y="1591649"/>
          <a:ext cx="3357400" cy="2518050"/>
        </a:xfrm>
        <a:prstGeom prst="rect">
          <a:avLst/>
        </a:prstGeom>
      </xdr:spPr>
    </xdr:pic>
    <xdr:clientData/>
  </xdr:twoCellAnchor>
  <xdr:twoCellAnchor editAs="oneCell">
    <xdr:from>
      <xdr:col>7</xdr:col>
      <xdr:colOff>158712</xdr:colOff>
      <xdr:row>24</xdr:row>
      <xdr:rowOff>85725</xdr:rowOff>
    </xdr:from>
    <xdr:to>
      <xdr:col>11</xdr:col>
      <xdr:colOff>32562</xdr:colOff>
      <xdr:row>37</xdr:row>
      <xdr:rowOff>119700</xdr:rowOff>
    </xdr:to>
    <xdr:pic>
      <xdr:nvPicPr>
        <xdr:cNvPr id="7" name="22 Imagen">
          <a:extLst>
            <a:ext uri="{FF2B5EF4-FFF2-40B4-BE49-F238E27FC236}">
              <a16:creationId xmlns:a16="http://schemas.microsoft.com/office/drawing/2014/main" id="{3092BD8B-9820-4F1E-8187-7A5EDB94901D}"/>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3997287" y="4695825"/>
          <a:ext cx="3360000" cy="2520000"/>
        </a:xfrm>
        <a:prstGeom prst="rect">
          <a:avLst/>
        </a:prstGeom>
      </xdr:spPr>
    </xdr:pic>
    <xdr:clientData/>
  </xdr:twoCellAnchor>
  <xdr:twoCellAnchor editAs="oneCell">
    <xdr:from>
      <xdr:col>1</xdr:col>
      <xdr:colOff>168699</xdr:colOff>
      <xdr:row>40</xdr:row>
      <xdr:rowOff>123826</xdr:rowOff>
    </xdr:from>
    <xdr:to>
      <xdr:col>6</xdr:col>
      <xdr:colOff>467149</xdr:colOff>
      <xdr:row>53</xdr:row>
      <xdr:rowOff>85726</xdr:rowOff>
    </xdr:to>
    <xdr:pic>
      <xdr:nvPicPr>
        <xdr:cNvPr id="8" name="22 Imagen">
          <a:extLst>
            <a:ext uri="{FF2B5EF4-FFF2-40B4-BE49-F238E27FC236}">
              <a16:creationId xmlns:a16="http://schemas.microsoft.com/office/drawing/2014/main" id="{AA30219D-6881-4C31-83FB-CAAAEA161E16}"/>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416349" y="7829551"/>
          <a:ext cx="3251200" cy="2438400"/>
        </a:xfrm>
        <a:prstGeom prst="rect">
          <a:avLst/>
        </a:prstGeom>
      </xdr:spPr>
    </xdr:pic>
    <xdr:clientData/>
  </xdr:twoCellAnchor>
  <xdr:twoCellAnchor editAs="oneCell">
    <xdr:from>
      <xdr:col>7</xdr:col>
      <xdr:colOff>123825</xdr:colOff>
      <xdr:row>73</xdr:row>
      <xdr:rowOff>38100</xdr:rowOff>
    </xdr:from>
    <xdr:to>
      <xdr:col>10</xdr:col>
      <xdr:colOff>893021</xdr:colOff>
      <xdr:row>86</xdr:row>
      <xdr:rowOff>81597</xdr:rowOff>
    </xdr:to>
    <xdr:pic>
      <xdr:nvPicPr>
        <xdr:cNvPr id="9" name="28 Imagen">
          <a:extLst>
            <a:ext uri="{FF2B5EF4-FFF2-40B4-BE49-F238E27FC236}">
              <a16:creationId xmlns:a16="http://schemas.microsoft.com/office/drawing/2014/main" id="{A598BD52-9669-4E54-8270-CA1339338F29}"/>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3962400" y="14049375"/>
          <a:ext cx="3359996" cy="2519997"/>
        </a:xfrm>
        <a:prstGeom prst="rect">
          <a:avLst/>
        </a:prstGeom>
      </xdr:spPr>
    </xdr:pic>
    <xdr:clientData/>
  </xdr:twoCellAnchor>
  <xdr:twoCellAnchor editAs="oneCell">
    <xdr:from>
      <xdr:col>7</xdr:col>
      <xdr:colOff>152401</xdr:colOff>
      <xdr:row>40</xdr:row>
      <xdr:rowOff>104775</xdr:rowOff>
    </xdr:from>
    <xdr:to>
      <xdr:col>10</xdr:col>
      <xdr:colOff>838199</xdr:colOff>
      <xdr:row>53</xdr:row>
      <xdr:rowOff>85723</xdr:rowOff>
    </xdr:to>
    <xdr:pic>
      <xdr:nvPicPr>
        <xdr:cNvPr id="10" name="29 Imagen">
          <a:extLst>
            <a:ext uri="{FF2B5EF4-FFF2-40B4-BE49-F238E27FC236}">
              <a16:creationId xmlns:a16="http://schemas.microsoft.com/office/drawing/2014/main" id="{53BC4538-D5CA-48ED-A9EC-E4EEC2E6F49F}"/>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xdr:blipFill>
      <xdr:spPr>
        <a:xfrm>
          <a:off x="3990976" y="7810500"/>
          <a:ext cx="3276598" cy="2457448"/>
        </a:xfrm>
        <a:prstGeom prst="rect">
          <a:avLst/>
        </a:prstGeom>
      </xdr:spPr>
    </xdr:pic>
    <xdr:clientData/>
  </xdr:twoCellAnchor>
  <xdr:twoCellAnchor editAs="oneCell">
    <xdr:from>
      <xdr:col>1</xdr:col>
      <xdr:colOff>172686</xdr:colOff>
      <xdr:row>56</xdr:row>
      <xdr:rowOff>96177</xdr:rowOff>
    </xdr:from>
    <xdr:to>
      <xdr:col>6</xdr:col>
      <xdr:colOff>577464</xdr:colOff>
      <xdr:row>69</xdr:row>
      <xdr:rowOff>137823</xdr:rowOff>
    </xdr:to>
    <xdr:pic>
      <xdr:nvPicPr>
        <xdr:cNvPr id="11" name="27 Imagen">
          <a:extLst>
            <a:ext uri="{FF2B5EF4-FFF2-40B4-BE49-F238E27FC236}">
              <a16:creationId xmlns:a16="http://schemas.microsoft.com/office/drawing/2014/main" id="{2F48A753-25BC-4D2B-BA4E-F58D19A68233}"/>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420336" y="10859427"/>
          <a:ext cx="3357528" cy="2518146"/>
        </a:xfrm>
        <a:prstGeom prst="rect">
          <a:avLst/>
        </a:prstGeom>
      </xdr:spPr>
    </xdr:pic>
    <xdr:clientData/>
  </xdr:twoCellAnchor>
  <xdr:twoCellAnchor editAs="oneCell">
    <xdr:from>
      <xdr:col>1</xdr:col>
      <xdr:colOff>163784</xdr:colOff>
      <xdr:row>73</xdr:row>
      <xdr:rowOff>39494</xdr:rowOff>
    </xdr:from>
    <xdr:to>
      <xdr:col>6</xdr:col>
      <xdr:colOff>567314</xdr:colOff>
      <xdr:row>86</xdr:row>
      <xdr:rowOff>80204</xdr:rowOff>
    </xdr:to>
    <xdr:pic>
      <xdr:nvPicPr>
        <xdr:cNvPr id="12" name="25 Imagen">
          <a:extLst>
            <a:ext uri="{FF2B5EF4-FFF2-40B4-BE49-F238E27FC236}">
              <a16:creationId xmlns:a16="http://schemas.microsoft.com/office/drawing/2014/main" id="{B50298BB-6444-491B-A345-042256248905}"/>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411434" y="14050769"/>
          <a:ext cx="3356280" cy="2517210"/>
        </a:xfrm>
        <a:prstGeom prst="rect">
          <a:avLst/>
        </a:prstGeom>
      </xdr:spPr>
    </xdr:pic>
    <xdr:clientData/>
  </xdr:twoCellAnchor>
  <xdr:twoCellAnchor editAs="oneCell">
    <xdr:from>
      <xdr:col>7</xdr:col>
      <xdr:colOff>112393</xdr:colOff>
      <xdr:row>56</xdr:row>
      <xdr:rowOff>76200</xdr:rowOff>
    </xdr:from>
    <xdr:to>
      <xdr:col>10</xdr:col>
      <xdr:colOff>881593</xdr:colOff>
      <xdr:row>69</xdr:row>
      <xdr:rowOff>119700</xdr:rowOff>
    </xdr:to>
    <xdr:pic>
      <xdr:nvPicPr>
        <xdr:cNvPr id="13" name="Imagen 12">
          <a:extLst>
            <a:ext uri="{FF2B5EF4-FFF2-40B4-BE49-F238E27FC236}">
              <a16:creationId xmlns:a16="http://schemas.microsoft.com/office/drawing/2014/main" id="{BC8579CE-5549-4CBA-AB50-9D6B3CE4294D}"/>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3950968" y="10839450"/>
          <a:ext cx="3360000" cy="2520000"/>
        </a:xfrm>
        <a:prstGeom prst="rect">
          <a:avLst/>
        </a:prstGeom>
      </xdr:spPr>
    </xdr:pic>
    <xdr:clientData/>
  </xdr:twoCellAnchor>
  <xdr:twoCellAnchor editAs="oneCell">
    <xdr:from>
      <xdr:col>1</xdr:col>
      <xdr:colOff>58101</xdr:colOff>
      <xdr:row>88</xdr:row>
      <xdr:rowOff>115013</xdr:rowOff>
    </xdr:from>
    <xdr:to>
      <xdr:col>6</xdr:col>
      <xdr:colOff>463447</xdr:colOff>
      <xdr:row>101</xdr:row>
      <xdr:rowOff>157085</xdr:rowOff>
    </xdr:to>
    <xdr:pic>
      <xdr:nvPicPr>
        <xdr:cNvPr id="14" name="Imagen 13">
          <a:extLst>
            <a:ext uri="{FF2B5EF4-FFF2-40B4-BE49-F238E27FC236}">
              <a16:creationId xmlns:a16="http://schemas.microsoft.com/office/drawing/2014/main" id="{A55902E5-5A3D-41B6-BB4F-47230DC8D06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305751" y="16993313"/>
          <a:ext cx="3358096" cy="2518572"/>
        </a:xfrm>
        <a:prstGeom prst="rect">
          <a:avLst/>
        </a:prstGeom>
      </xdr:spPr>
    </xdr:pic>
    <xdr:clientData/>
  </xdr:twoCellAnchor>
  <xdr:twoCellAnchor editAs="oneCell">
    <xdr:from>
      <xdr:col>7</xdr:col>
      <xdr:colOff>133185</xdr:colOff>
      <xdr:row>104</xdr:row>
      <xdr:rowOff>115219</xdr:rowOff>
    </xdr:from>
    <xdr:to>
      <xdr:col>11</xdr:col>
      <xdr:colOff>4583</xdr:colOff>
      <xdr:row>117</xdr:row>
      <xdr:rowOff>156880</xdr:rowOff>
    </xdr:to>
    <xdr:pic>
      <xdr:nvPicPr>
        <xdr:cNvPr id="15" name="Imagen 14">
          <a:extLst>
            <a:ext uri="{FF2B5EF4-FFF2-40B4-BE49-F238E27FC236}">
              <a16:creationId xmlns:a16="http://schemas.microsoft.com/office/drawing/2014/main" id="{A9042C5C-7659-41D5-9A69-9816B808ADEF}"/>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xdr:blipFill>
      <xdr:spPr>
        <a:xfrm>
          <a:off x="3971760" y="20051044"/>
          <a:ext cx="3357548" cy="2518161"/>
        </a:xfrm>
        <a:prstGeom prst="rect">
          <a:avLst/>
        </a:prstGeom>
      </xdr:spPr>
    </xdr:pic>
    <xdr:clientData/>
  </xdr:twoCellAnchor>
  <xdr:twoCellAnchor editAs="oneCell">
    <xdr:from>
      <xdr:col>1</xdr:col>
      <xdr:colOff>86663</xdr:colOff>
      <xdr:row>104</xdr:row>
      <xdr:rowOff>67378</xdr:rowOff>
    </xdr:from>
    <xdr:to>
      <xdr:col>6</xdr:col>
      <xdr:colOff>492037</xdr:colOff>
      <xdr:row>117</xdr:row>
      <xdr:rowOff>109471</xdr:rowOff>
    </xdr:to>
    <xdr:pic>
      <xdr:nvPicPr>
        <xdr:cNvPr id="16" name="Imagen 15">
          <a:extLst>
            <a:ext uri="{FF2B5EF4-FFF2-40B4-BE49-F238E27FC236}">
              <a16:creationId xmlns:a16="http://schemas.microsoft.com/office/drawing/2014/main" id="{4949A297-74ED-4B50-9CFE-272BE8A13F33}"/>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334313" y="20003203"/>
          <a:ext cx="3358124" cy="2518593"/>
        </a:xfrm>
        <a:prstGeom prst="rect">
          <a:avLst/>
        </a:prstGeom>
      </xdr:spPr>
    </xdr:pic>
    <xdr:clientData/>
  </xdr:twoCellAnchor>
  <xdr:twoCellAnchor editAs="oneCell">
    <xdr:from>
      <xdr:col>7</xdr:col>
      <xdr:colOff>77425</xdr:colOff>
      <xdr:row>88</xdr:row>
      <xdr:rowOff>124744</xdr:rowOff>
    </xdr:from>
    <xdr:to>
      <xdr:col>10</xdr:col>
      <xdr:colOff>844173</xdr:colOff>
      <xdr:row>101</xdr:row>
      <xdr:rowOff>166405</xdr:rowOff>
    </xdr:to>
    <xdr:pic>
      <xdr:nvPicPr>
        <xdr:cNvPr id="17" name="Imagen 16">
          <a:extLst>
            <a:ext uri="{FF2B5EF4-FFF2-40B4-BE49-F238E27FC236}">
              <a16:creationId xmlns:a16="http://schemas.microsoft.com/office/drawing/2014/main" id="{E7486A38-E0EF-4B0C-82DF-052B96664574}"/>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xdr:blipFill>
      <xdr:spPr>
        <a:xfrm>
          <a:off x="3916000" y="17003044"/>
          <a:ext cx="3357548" cy="2518161"/>
        </a:xfrm>
        <a:prstGeom prst="rect">
          <a:avLst/>
        </a:prstGeom>
      </xdr:spPr>
    </xdr:pic>
    <xdr:clientData/>
  </xdr:twoCellAnchor>
  <xdr:twoCellAnchor editAs="oneCell">
    <xdr:from>
      <xdr:col>1</xdr:col>
      <xdr:colOff>67606</xdr:colOff>
      <xdr:row>136</xdr:row>
      <xdr:rowOff>114998</xdr:rowOff>
    </xdr:from>
    <xdr:to>
      <xdr:col>6</xdr:col>
      <xdr:colOff>472992</xdr:colOff>
      <xdr:row>149</xdr:row>
      <xdr:rowOff>157100</xdr:rowOff>
    </xdr:to>
    <xdr:pic>
      <xdr:nvPicPr>
        <xdr:cNvPr id="18" name="34 Imagen">
          <a:extLst>
            <a:ext uri="{FF2B5EF4-FFF2-40B4-BE49-F238E27FC236}">
              <a16:creationId xmlns:a16="http://schemas.microsoft.com/office/drawing/2014/main" id="{E61AE4A9-B00C-47A4-B4AE-AACDFB7B70BA}"/>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rcRect/>
        <a:stretch/>
      </xdr:blipFill>
      <xdr:spPr>
        <a:xfrm>
          <a:off x="315256" y="26165873"/>
          <a:ext cx="3358136" cy="2518602"/>
        </a:xfrm>
        <a:prstGeom prst="rect">
          <a:avLst/>
        </a:prstGeom>
      </xdr:spPr>
    </xdr:pic>
    <xdr:clientData/>
  </xdr:twoCellAnchor>
  <xdr:twoCellAnchor editAs="oneCell">
    <xdr:from>
      <xdr:col>7</xdr:col>
      <xdr:colOff>220000</xdr:colOff>
      <xdr:row>136</xdr:row>
      <xdr:rowOff>57844</xdr:rowOff>
    </xdr:from>
    <xdr:to>
      <xdr:col>11</xdr:col>
      <xdr:colOff>91998</xdr:colOff>
      <xdr:row>149</xdr:row>
      <xdr:rowOff>99955</xdr:rowOff>
    </xdr:to>
    <xdr:pic>
      <xdr:nvPicPr>
        <xdr:cNvPr id="19" name="33 Imagen">
          <a:extLst>
            <a:ext uri="{FF2B5EF4-FFF2-40B4-BE49-F238E27FC236}">
              <a16:creationId xmlns:a16="http://schemas.microsoft.com/office/drawing/2014/main" id="{CF1004D9-980F-41B1-B100-2617D916254F}"/>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rcRect/>
        <a:stretch/>
      </xdr:blipFill>
      <xdr:spPr>
        <a:xfrm>
          <a:off x="4058575" y="26108719"/>
          <a:ext cx="3358148" cy="2518611"/>
        </a:xfrm>
        <a:prstGeom prst="rect">
          <a:avLst/>
        </a:prstGeom>
      </xdr:spPr>
    </xdr:pic>
    <xdr:clientData/>
  </xdr:twoCellAnchor>
  <xdr:twoCellAnchor editAs="oneCell">
    <xdr:from>
      <xdr:col>1</xdr:col>
      <xdr:colOff>106646</xdr:colOff>
      <xdr:row>120</xdr:row>
      <xdr:rowOff>68078</xdr:rowOff>
    </xdr:from>
    <xdr:to>
      <xdr:col>6</xdr:col>
      <xdr:colOff>510152</xdr:colOff>
      <xdr:row>133</xdr:row>
      <xdr:rowOff>108770</xdr:rowOff>
    </xdr:to>
    <xdr:pic>
      <xdr:nvPicPr>
        <xdr:cNvPr id="20" name="32 Imagen">
          <a:extLst>
            <a:ext uri="{FF2B5EF4-FFF2-40B4-BE49-F238E27FC236}">
              <a16:creationId xmlns:a16="http://schemas.microsoft.com/office/drawing/2014/main" id="{EB07EFF5-86FB-40D9-8C38-2ABBA96A0C19}"/>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rcRect/>
        <a:stretch/>
      </xdr:blipFill>
      <xdr:spPr>
        <a:xfrm>
          <a:off x="354296" y="23061428"/>
          <a:ext cx="3356256" cy="2517192"/>
        </a:xfrm>
        <a:prstGeom prst="rect">
          <a:avLst/>
        </a:prstGeom>
      </xdr:spPr>
    </xdr:pic>
    <xdr:clientData/>
  </xdr:twoCellAnchor>
  <xdr:oneCellAnchor>
    <xdr:from>
      <xdr:col>7</xdr:col>
      <xdr:colOff>191830</xdr:colOff>
      <xdr:row>120</xdr:row>
      <xdr:rowOff>86722</xdr:rowOff>
    </xdr:from>
    <xdr:ext cx="3357336" cy="2518002"/>
    <xdr:pic>
      <xdr:nvPicPr>
        <xdr:cNvPr id="21" name="35 Imagen">
          <a:extLst>
            <a:ext uri="{FF2B5EF4-FFF2-40B4-BE49-F238E27FC236}">
              <a16:creationId xmlns:a16="http://schemas.microsoft.com/office/drawing/2014/main" id="{68DB2FD5-49F1-40BE-8544-49349BFD71BF}"/>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rcRect/>
        <a:stretch/>
      </xdr:blipFill>
      <xdr:spPr>
        <a:xfrm>
          <a:off x="4030405" y="23080072"/>
          <a:ext cx="3357336" cy="2518002"/>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202266</xdr:colOff>
      <xdr:row>0</xdr:row>
      <xdr:rowOff>52617</xdr:rowOff>
    </xdr:from>
    <xdr:ext cx="843803" cy="750395"/>
    <xdr:pic>
      <xdr:nvPicPr>
        <xdr:cNvPr id="2" name="2 Imagen">
          <a:extLst>
            <a:ext uri="{FF2B5EF4-FFF2-40B4-BE49-F238E27FC236}">
              <a16:creationId xmlns:a16="http://schemas.microsoft.com/office/drawing/2014/main" id="{77527C7D-08D0-47D4-8D51-65BD5BD5FF34}"/>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453726" y="52617"/>
          <a:ext cx="843803" cy="750395"/>
        </a:xfrm>
        <a:prstGeom prst="rect">
          <a:avLst/>
        </a:prstGeom>
      </xdr:spPr>
    </xdr:pic>
    <xdr:clientData/>
  </xdr:oneCellAnchor>
  <xdr:oneCellAnchor>
    <xdr:from>
      <xdr:col>10</xdr:col>
      <xdr:colOff>209550</xdr:colOff>
      <xdr:row>2</xdr:row>
      <xdr:rowOff>9526</xdr:rowOff>
    </xdr:from>
    <xdr:ext cx="933450" cy="552450"/>
    <xdr:pic>
      <xdr:nvPicPr>
        <xdr:cNvPr id="3" name="4 Imagen">
          <a:extLst>
            <a:ext uri="{FF2B5EF4-FFF2-40B4-BE49-F238E27FC236}">
              <a16:creationId xmlns:a16="http://schemas.microsoft.com/office/drawing/2014/main" id="{969DD52D-5072-4794-A783-3C527F62FE7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7410450" y="207646"/>
          <a:ext cx="933450" cy="552450"/>
        </a:xfrm>
        <a:prstGeom prst="rect">
          <a:avLst/>
        </a:prstGeom>
      </xdr:spPr>
    </xdr:pic>
    <xdr:clientData/>
  </xdr:oneCellAnchor>
  <xdr:twoCellAnchor editAs="oneCell">
    <xdr:from>
      <xdr:col>7</xdr:col>
      <xdr:colOff>485775</xdr:colOff>
      <xdr:row>476</xdr:row>
      <xdr:rowOff>76200</xdr:rowOff>
    </xdr:from>
    <xdr:to>
      <xdr:col>7</xdr:col>
      <xdr:colOff>485775</xdr:colOff>
      <xdr:row>476</xdr:row>
      <xdr:rowOff>0</xdr:rowOff>
    </xdr:to>
    <xdr:pic>
      <xdr:nvPicPr>
        <xdr:cNvPr id="14" name="Imagen 13">
          <a:extLst>
            <a:ext uri="{FF2B5EF4-FFF2-40B4-BE49-F238E27FC236}">
              <a16:creationId xmlns:a16="http://schemas.microsoft.com/office/drawing/2014/main" id="{F5C744A8-25F6-4C16-A8AD-811AB31ACDF3}"/>
            </a:ext>
          </a:extLst>
        </xdr:cNvPr>
        <xdr:cNvPicPr>
          <a:picLocks noChangeAspect="1"/>
        </xdr:cNvPicPr>
      </xdr:nvPicPr>
      <xdr:blipFill>
        <a:blip xmlns:r="http://schemas.openxmlformats.org/officeDocument/2006/relationships" r:embed="rId3"/>
        <a:stretch>
          <a:fillRect/>
        </a:stretch>
      </xdr:blipFill>
      <xdr:spPr>
        <a:xfrm>
          <a:off x="5019675" y="129326640"/>
          <a:ext cx="0" cy="0"/>
        </a:xfrm>
        <a:prstGeom prst="rect">
          <a:avLst/>
        </a:prstGeom>
      </xdr:spPr>
    </xdr:pic>
    <xdr:clientData/>
  </xdr:twoCellAnchor>
  <xdr:twoCellAnchor editAs="oneCell">
    <xdr:from>
      <xdr:col>7</xdr:col>
      <xdr:colOff>408215</xdr:colOff>
      <xdr:row>171</xdr:row>
      <xdr:rowOff>77755</xdr:rowOff>
    </xdr:from>
    <xdr:to>
      <xdr:col>7</xdr:col>
      <xdr:colOff>408215</xdr:colOff>
      <xdr:row>171</xdr:row>
      <xdr:rowOff>77755</xdr:rowOff>
    </xdr:to>
    <xdr:pic>
      <xdr:nvPicPr>
        <xdr:cNvPr id="52" name="Imagen 51">
          <a:extLst>
            <a:ext uri="{FF2B5EF4-FFF2-40B4-BE49-F238E27FC236}">
              <a16:creationId xmlns:a16="http://schemas.microsoft.com/office/drawing/2014/main" id="{220BF5F6-3415-4FE1-B3D6-F4C33255F840}"/>
            </a:ext>
          </a:extLst>
        </xdr:cNvPr>
        <xdr:cNvPicPr>
          <a:picLocks noChangeAspect="1"/>
        </xdr:cNvPicPr>
      </xdr:nvPicPr>
      <xdr:blipFill>
        <a:blip xmlns:r="http://schemas.openxmlformats.org/officeDocument/2006/relationships" r:embed="rId4"/>
        <a:stretch>
          <a:fillRect/>
        </a:stretch>
      </xdr:blipFill>
      <xdr:spPr>
        <a:xfrm>
          <a:off x="4942115" y="93712315"/>
          <a:ext cx="0" cy="0"/>
        </a:xfrm>
        <a:prstGeom prst="rect">
          <a:avLst/>
        </a:prstGeom>
      </xdr:spPr>
    </xdr:pic>
    <xdr:clientData/>
  </xdr:twoCellAnchor>
  <xdr:twoCellAnchor editAs="oneCell">
    <xdr:from>
      <xdr:col>1</xdr:col>
      <xdr:colOff>0</xdr:colOff>
      <xdr:row>9</xdr:row>
      <xdr:rowOff>0</xdr:rowOff>
    </xdr:from>
    <xdr:to>
      <xdr:col>5</xdr:col>
      <xdr:colOff>716902</xdr:colOff>
      <xdr:row>21</xdr:row>
      <xdr:rowOff>35068</xdr:rowOff>
    </xdr:to>
    <xdr:pic>
      <xdr:nvPicPr>
        <xdr:cNvPr id="92" name="Imagen 91">
          <a:extLst>
            <a:ext uri="{FF2B5EF4-FFF2-40B4-BE49-F238E27FC236}">
              <a16:creationId xmlns:a16="http://schemas.microsoft.com/office/drawing/2014/main" id="{090B0A96-2390-4CA3-B506-4E1E92745EF7}"/>
            </a:ext>
          </a:extLst>
        </xdr:cNvPr>
        <xdr:cNvPicPr>
          <a:picLocks noChangeAspect="1"/>
        </xdr:cNvPicPr>
      </xdr:nvPicPr>
      <xdr:blipFill>
        <a:blip xmlns:r="http://schemas.openxmlformats.org/officeDocument/2006/relationships" r:embed="rId5"/>
        <a:stretch>
          <a:fillRect/>
        </a:stretch>
      </xdr:blipFill>
      <xdr:spPr>
        <a:xfrm>
          <a:off x="242985" y="1817526"/>
          <a:ext cx="3448050" cy="2377440"/>
        </a:xfrm>
        <a:prstGeom prst="rect">
          <a:avLst/>
        </a:prstGeom>
      </xdr:spPr>
    </xdr:pic>
    <xdr:clientData/>
  </xdr:twoCellAnchor>
  <xdr:twoCellAnchor editAs="oneCell">
    <xdr:from>
      <xdr:col>7</xdr:col>
      <xdr:colOff>398495</xdr:colOff>
      <xdr:row>9</xdr:row>
      <xdr:rowOff>165230</xdr:rowOff>
    </xdr:from>
    <xdr:to>
      <xdr:col>11</xdr:col>
      <xdr:colOff>75755</xdr:colOff>
      <xdr:row>21</xdr:row>
      <xdr:rowOff>190458</xdr:rowOff>
    </xdr:to>
    <xdr:pic>
      <xdr:nvPicPr>
        <xdr:cNvPr id="93" name="Imagen 92">
          <a:extLst>
            <a:ext uri="{FF2B5EF4-FFF2-40B4-BE49-F238E27FC236}">
              <a16:creationId xmlns:a16="http://schemas.microsoft.com/office/drawing/2014/main" id="{BF6837DB-FB36-40F9-8ACB-E5A237C988F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801378" y="1982756"/>
          <a:ext cx="3156800" cy="2367600"/>
        </a:xfrm>
        <a:prstGeom prst="rect">
          <a:avLst/>
        </a:prstGeom>
      </xdr:spPr>
    </xdr:pic>
    <xdr:clientData/>
  </xdr:twoCellAnchor>
  <xdr:twoCellAnchor editAs="oneCell">
    <xdr:from>
      <xdr:col>1</xdr:col>
      <xdr:colOff>456811</xdr:colOff>
      <xdr:row>25</xdr:row>
      <xdr:rowOff>68036</xdr:rowOff>
    </xdr:from>
    <xdr:to>
      <xdr:col>6</xdr:col>
      <xdr:colOff>253092</xdr:colOff>
      <xdr:row>37</xdr:row>
      <xdr:rowOff>93264</xdr:rowOff>
    </xdr:to>
    <xdr:pic>
      <xdr:nvPicPr>
        <xdr:cNvPr id="94" name="Imagen 93">
          <a:extLst>
            <a:ext uri="{FF2B5EF4-FFF2-40B4-BE49-F238E27FC236}">
              <a16:creationId xmlns:a16="http://schemas.microsoft.com/office/drawing/2014/main" id="{F95E8B35-A81A-4D6F-A113-275B4F4F5A6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99796" y="5044363"/>
          <a:ext cx="3314699" cy="2367600"/>
        </a:xfrm>
        <a:prstGeom prst="rect">
          <a:avLst/>
        </a:prstGeom>
      </xdr:spPr>
    </xdr:pic>
    <xdr:clientData/>
  </xdr:twoCellAnchor>
  <xdr:twoCellAnchor editAs="oneCell">
    <xdr:from>
      <xdr:col>1</xdr:col>
      <xdr:colOff>592882</xdr:colOff>
      <xdr:row>44</xdr:row>
      <xdr:rowOff>38878</xdr:rowOff>
    </xdr:from>
    <xdr:to>
      <xdr:col>6</xdr:col>
      <xdr:colOff>297365</xdr:colOff>
      <xdr:row>56</xdr:row>
      <xdr:rowOff>49375</xdr:rowOff>
    </xdr:to>
    <xdr:pic>
      <xdr:nvPicPr>
        <xdr:cNvPr id="95" name="Imagen 94">
          <a:extLst>
            <a:ext uri="{FF2B5EF4-FFF2-40B4-BE49-F238E27FC236}">
              <a16:creationId xmlns:a16="http://schemas.microsoft.com/office/drawing/2014/main" id="{AD9E49FE-D15A-4B6C-9ADF-D9C77AE6CAB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35867" y="8893240"/>
          <a:ext cx="3222901" cy="2343150"/>
        </a:xfrm>
        <a:prstGeom prst="rect">
          <a:avLst/>
        </a:prstGeom>
      </xdr:spPr>
    </xdr:pic>
    <xdr:clientData/>
  </xdr:twoCellAnchor>
  <xdr:twoCellAnchor editAs="oneCell">
    <xdr:from>
      <xdr:col>7</xdr:col>
      <xdr:colOff>515128</xdr:colOff>
      <xdr:row>43</xdr:row>
      <xdr:rowOff>136072</xdr:rowOff>
    </xdr:from>
    <xdr:to>
      <xdr:col>11</xdr:col>
      <xdr:colOff>309439</xdr:colOff>
      <xdr:row>55</xdr:row>
      <xdr:rowOff>171018</xdr:rowOff>
    </xdr:to>
    <xdr:pic>
      <xdr:nvPicPr>
        <xdr:cNvPr id="96" name="Imagen 95">
          <a:extLst>
            <a:ext uri="{FF2B5EF4-FFF2-40B4-BE49-F238E27FC236}">
              <a16:creationId xmlns:a16="http://schemas.microsoft.com/office/drawing/2014/main" id="{A6F60584-427E-49F4-9869-829ED7A3F41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918011" y="8796046"/>
          <a:ext cx="3273851" cy="2367600"/>
        </a:xfrm>
        <a:prstGeom prst="rect">
          <a:avLst/>
        </a:prstGeom>
      </xdr:spPr>
    </xdr:pic>
    <xdr:clientData/>
  </xdr:twoCellAnchor>
  <xdr:twoCellAnchor editAs="oneCell">
    <xdr:from>
      <xdr:col>1</xdr:col>
      <xdr:colOff>417933</xdr:colOff>
      <xdr:row>59</xdr:row>
      <xdr:rowOff>77755</xdr:rowOff>
    </xdr:from>
    <xdr:to>
      <xdr:col>6</xdr:col>
      <xdr:colOff>381696</xdr:colOff>
      <xdr:row>71</xdr:row>
      <xdr:rowOff>126351</xdr:rowOff>
    </xdr:to>
    <xdr:pic>
      <xdr:nvPicPr>
        <xdr:cNvPr id="97" name="Imagen 96">
          <a:extLst>
            <a:ext uri="{FF2B5EF4-FFF2-40B4-BE49-F238E27FC236}">
              <a16:creationId xmlns:a16="http://schemas.microsoft.com/office/drawing/2014/main" id="{31ED30F0-8FD0-430B-B541-8FF76E57686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60918" y="12217270"/>
          <a:ext cx="3482181" cy="2381249"/>
        </a:xfrm>
        <a:prstGeom prst="rect">
          <a:avLst/>
        </a:prstGeom>
      </xdr:spPr>
    </xdr:pic>
    <xdr:clientData/>
  </xdr:twoCellAnchor>
  <xdr:twoCellAnchor editAs="oneCell">
    <xdr:from>
      <xdr:col>7</xdr:col>
      <xdr:colOff>544285</xdr:colOff>
      <xdr:row>60</xdr:row>
      <xdr:rowOff>9719</xdr:rowOff>
    </xdr:from>
    <xdr:to>
      <xdr:col>11</xdr:col>
      <xdr:colOff>287646</xdr:colOff>
      <xdr:row>72</xdr:row>
      <xdr:rowOff>20216</xdr:rowOff>
    </xdr:to>
    <xdr:pic>
      <xdr:nvPicPr>
        <xdr:cNvPr id="98" name="Imagen 97">
          <a:extLst>
            <a:ext uri="{FF2B5EF4-FFF2-40B4-BE49-F238E27FC236}">
              <a16:creationId xmlns:a16="http://schemas.microsoft.com/office/drawing/2014/main" id="{4400A11B-7253-4E52-B93C-17A132B30E5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47168" y="12343622"/>
          <a:ext cx="3222901" cy="2343150"/>
        </a:xfrm>
        <a:prstGeom prst="rect">
          <a:avLst/>
        </a:prstGeom>
      </xdr:spPr>
    </xdr:pic>
    <xdr:clientData/>
  </xdr:twoCellAnchor>
  <xdr:twoCellAnchor editAs="oneCell">
    <xdr:from>
      <xdr:col>7</xdr:col>
      <xdr:colOff>152400</xdr:colOff>
      <xdr:row>74</xdr:row>
      <xdr:rowOff>104774</xdr:rowOff>
    </xdr:from>
    <xdr:to>
      <xdr:col>11</xdr:col>
      <xdr:colOff>423340</xdr:colOff>
      <xdr:row>86</xdr:row>
      <xdr:rowOff>136070</xdr:rowOff>
    </xdr:to>
    <xdr:pic>
      <xdr:nvPicPr>
        <xdr:cNvPr id="100" name="Imagen 99">
          <a:extLst>
            <a:ext uri="{FF2B5EF4-FFF2-40B4-BE49-F238E27FC236}">
              <a16:creationId xmlns:a16="http://schemas.microsoft.com/office/drawing/2014/main" id="{7B11F7A9-A1CD-4F0C-9950-0C8577824A0C}"/>
            </a:ext>
          </a:extLst>
        </xdr:cNvPr>
        <xdr:cNvPicPr>
          <a:picLocks noChangeAspect="1"/>
        </xdr:cNvPicPr>
      </xdr:nvPicPr>
      <xdr:blipFill>
        <a:blip xmlns:r="http://schemas.openxmlformats.org/officeDocument/2006/relationships" r:embed="rId12"/>
        <a:stretch>
          <a:fillRect/>
        </a:stretch>
      </xdr:blipFill>
      <xdr:spPr>
        <a:xfrm>
          <a:off x="4555283" y="15597478"/>
          <a:ext cx="3750480" cy="2373669"/>
        </a:xfrm>
        <a:prstGeom prst="rect">
          <a:avLst/>
        </a:prstGeom>
      </xdr:spPr>
    </xdr:pic>
    <xdr:clientData/>
  </xdr:twoCellAnchor>
  <xdr:twoCellAnchor editAs="oneCell">
    <xdr:from>
      <xdr:col>1</xdr:col>
      <xdr:colOff>366809</xdr:colOff>
      <xdr:row>74</xdr:row>
      <xdr:rowOff>66286</xdr:rowOff>
    </xdr:from>
    <xdr:to>
      <xdr:col>6</xdr:col>
      <xdr:colOff>476249</xdr:colOff>
      <xdr:row>86</xdr:row>
      <xdr:rowOff>155510</xdr:rowOff>
    </xdr:to>
    <xdr:pic>
      <xdr:nvPicPr>
        <xdr:cNvPr id="101" name="Imagen 100">
          <a:extLst>
            <a:ext uri="{FF2B5EF4-FFF2-40B4-BE49-F238E27FC236}">
              <a16:creationId xmlns:a16="http://schemas.microsoft.com/office/drawing/2014/main" id="{1CD8B2BE-4AC1-4B9E-B296-0F1358984461}"/>
            </a:ext>
          </a:extLst>
        </xdr:cNvPr>
        <xdr:cNvPicPr>
          <a:picLocks noChangeAspect="1"/>
        </xdr:cNvPicPr>
      </xdr:nvPicPr>
      <xdr:blipFill>
        <a:blip xmlns:r="http://schemas.openxmlformats.org/officeDocument/2006/relationships" r:embed="rId13"/>
        <a:stretch>
          <a:fillRect/>
        </a:stretch>
      </xdr:blipFill>
      <xdr:spPr>
        <a:xfrm>
          <a:off x="609794" y="15558990"/>
          <a:ext cx="3627858" cy="2431597"/>
        </a:xfrm>
        <a:prstGeom prst="rect">
          <a:avLst/>
        </a:prstGeom>
      </xdr:spPr>
    </xdr:pic>
    <xdr:clientData/>
  </xdr:twoCellAnchor>
  <xdr:twoCellAnchor editAs="oneCell">
    <xdr:from>
      <xdr:col>7</xdr:col>
      <xdr:colOff>377111</xdr:colOff>
      <xdr:row>90</xdr:row>
      <xdr:rowOff>154148</xdr:rowOff>
    </xdr:from>
    <xdr:to>
      <xdr:col>11</xdr:col>
      <xdr:colOff>291582</xdr:colOff>
      <xdr:row>102</xdr:row>
      <xdr:rowOff>29159</xdr:rowOff>
    </xdr:to>
    <xdr:pic>
      <xdr:nvPicPr>
        <xdr:cNvPr id="102" name="Imagen 101">
          <a:extLst>
            <a:ext uri="{FF2B5EF4-FFF2-40B4-BE49-F238E27FC236}">
              <a16:creationId xmlns:a16="http://schemas.microsoft.com/office/drawing/2014/main" id="{99BFA896-2E92-4871-A0D7-D73F1E84C7FD}"/>
            </a:ext>
          </a:extLst>
        </xdr:cNvPr>
        <xdr:cNvPicPr>
          <a:picLocks noChangeAspect="1"/>
        </xdr:cNvPicPr>
      </xdr:nvPicPr>
      <xdr:blipFill>
        <a:blip xmlns:r="http://schemas.openxmlformats.org/officeDocument/2006/relationships" r:embed="rId14"/>
        <a:stretch>
          <a:fillRect/>
        </a:stretch>
      </xdr:blipFill>
      <xdr:spPr>
        <a:xfrm>
          <a:off x="4779994" y="19029199"/>
          <a:ext cx="3394011" cy="2217383"/>
        </a:xfrm>
        <a:prstGeom prst="rect">
          <a:avLst/>
        </a:prstGeom>
      </xdr:spPr>
    </xdr:pic>
    <xdr:clientData/>
  </xdr:twoCellAnchor>
  <xdr:twoCellAnchor editAs="oneCell">
    <xdr:from>
      <xdr:col>1</xdr:col>
      <xdr:colOff>435235</xdr:colOff>
      <xdr:row>90</xdr:row>
      <xdr:rowOff>172226</xdr:rowOff>
    </xdr:from>
    <xdr:to>
      <xdr:col>6</xdr:col>
      <xdr:colOff>314716</xdr:colOff>
      <xdr:row>102</xdr:row>
      <xdr:rowOff>58315</xdr:rowOff>
    </xdr:to>
    <xdr:pic>
      <xdr:nvPicPr>
        <xdr:cNvPr id="103" name="Imagen 102">
          <a:extLst>
            <a:ext uri="{FF2B5EF4-FFF2-40B4-BE49-F238E27FC236}">
              <a16:creationId xmlns:a16="http://schemas.microsoft.com/office/drawing/2014/main" id="{52058945-91B7-4937-8B51-69EC976CCD23}"/>
            </a:ext>
          </a:extLst>
        </xdr:cNvPr>
        <xdr:cNvPicPr>
          <a:picLocks noChangeAspect="1"/>
        </xdr:cNvPicPr>
      </xdr:nvPicPr>
      <xdr:blipFill>
        <a:blip xmlns:r="http://schemas.openxmlformats.org/officeDocument/2006/relationships" r:embed="rId15"/>
        <a:stretch>
          <a:fillRect/>
        </a:stretch>
      </xdr:blipFill>
      <xdr:spPr>
        <a:xfrm>
          <a:off x="678220" y="19047277"/>
          <a:ext cx="3397899" cy="22284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quipo3\c\LABORATORIO\FORMATOS\R%20INT%2010%20LIMITES%20DE%20CONSISTENCI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5.101\datos\VIAS4G\SEGUIMIENTOOBLIGACIONES\Seguimiento%20Obligaciones%20Financieras%20Mar%2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aMirla/Downloads/PISVR01/datos/VIAS4G/SEGUIMIENTOOBLIGACIONES/Seguimiento%20Obligaciones%20Financieras%20Mar%20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atos/VIAS4G/SEGUIMIENTOOBLIGACIONES/Seguimiento%20Obligaciones%20Financieras%20Mar%20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68.5.101\datos\datos\VIAS4G\SEGUIMIENTOOBLIGACIONES\Seguimiento%20Obligaciones%20Financieras%20Mar%20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ng02\c\Mis%20documentos\LUISFER\trabajo\GRADACIONB2.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emejia/AppData/Local/Microsoft/Windows/Temporary%20Internet%20Files/Content.Outlook/22RMATA3/ENSAYO%20DE%20OBRESCA%20FEBRERO-2018/ASFALTO%20OBRESCA/C-P%20ASFALTO%20OBRESCA%20%2001-02-2018%20TR-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TPRINCIPAL\Licitaciones\Licitaciones%201999\9499%20IDU-LP-GPTN-BMU-146-99%20Transmilenio%20Calle51%20sur%20-%20calle%206\ListCantidades%20y%20PU146%20de19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Vertraulich\GEOPRUEBAS\EXCELL\FORMATOS\L'Concret%20y%20Pavimento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g02\c\Mis%20documentos\LUISFER\trabajo\datos\Laboratorio\BaseA2\briqqueta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aMirla/Downloads/Equipo3/c/LABORATORIO/FORMATOS/R%20INT%2010%20LIMITES%20DE%20CONSISTENCI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Z:\Documents%20and%20Settings\Compaq_Propietario\Escritorio\marisol%20dic%2027%202007\F-095-6%20Ambiental%2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INCIVILSVR\SigCass\B.%20PROCESOS%20DE%20SOPORTE\B9.%20GESTION%20DOCUMENTAL\CONTROL%20DE%20DOCUMENTOS\F-198-1%20Control%20de%20cambios%20y%20distribucion%20de%20documentos%20del%20SIG%20CAS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1AD223A\TERRAPLEN%20GRANULOMETRIA%20-%20LIMITES%20INVE%20123-125-12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alidad\sigcass\B.%20PROCESOS%20DE%20SOPORTE\B9.%20GESTION%20DOCUMENTAL\CONTROL%20DE%20DOCUMENTOS\F-198-1%20Control%20de%20cambios%20y%20distribucion%20de%20documentos%20del%20SIG%20CAS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4.%20Informe%20Semanal%20Operativo%20-%2025%20de%20Mar%20al%2017%20de%2002%20Abr%20de%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ICITA~1/AppData/Local/Temp/Rar$DI29.6936/JESSY/calidad/Cambio%20D/Contra%20%20Interventor&#237;a/IDU-184-98/Informe%20Mensual/FORMATOS%20INFORME%20%20MENSUAL%2018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5.101\datos\Users\LICITA~1\AppData\Local\Temp\Rar$DI29.6936\JESSY\calidad\Cambio%20D\Contra%20%20Interventor&#237;a\IDU-184-98\Informe%20Mensual\FORMATOS%20INFORME%20%20MENSUAL%2018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ng02\c\Mis%20documentos\LUISFER\trabajo\datos\Laboratorio\BaseA2\GRADACIONA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VR-ASSA2008\financiero\Documents%20and%20Settings\Asis_Proyecto_1\Escritorio\Recaudo-CCS-0109%20FIDUCOLOMBIA_A31-S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idor\disco%20duro\irina\CLAS-BO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emejia/AppData/Local/Microsoft/Windows/Temporary%20Internet%20Files/Content.Outlook/22RMATA3/ENSAYO%20DE%20OBRESCA%20FEBRERO-2018/ENSAYOS%20DEL%202011%20KMA/Indice%20de%20colapso%20KM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dor\disco%20duro\Buesaco%20Mojarras\clasific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mite de Consistencia 4516"/>
      <sheetName val="Limite de Consistencia 4515"/>
      <sheetName val="DATOS"/>
      <sheetName val="Lista peajes"/>
      <sheetName val="Nomenclatura"/>
    </sheetNames>
    <sheetDataSet>
      <sheetData sheetId="0" refreshError="1"/>
      <sheetData sheetId="1" refreshError="1"/>
      <sheetData sheetId="2">
        <row r="2">
          <cell r="A2" t="str">
            <v>REF</v>
          </cell>
          <cell r="B2" t="str">
            <v>OBRA</v>
          </cell>
          <cell r="C2" t="str">
            <v>DESCRIPCION</v>
          </cell>
          <cell r="D2" t="str">
            <v>FECHA</v>
          </cell>
          <cell r="E2" t="str">
            <v>No.GOL1</v>
          </cell>
          <cell r="F2" t="str">
            <v>VIDRI</v>
          </cell>
          <cell r="G2" t="str">
            <v>P1</v>
          </cell>
          <cell r="H2" t="str">
            <v>P2</v>
          </cell>
          <cell r="I2" t="str">
            <v>No.GOL2</v>
          </cell>
          <cell r="J2" t="str">
            <v>VIDRI</v>
          </cell>
          <cell r="K2" t="str">
            <v>P1</v>
          </cell>
          <cell r="L2" t="str">
            <v>P2</v>
          </cell>
          <cell r="M2" t="str">
            <v>No.GOL3</v>
          </cell>
          <cell r="N2" t="str">
            <v>VIDRI</v>
          </cell>
          <cell r="O2" t="str">
            <v>P1</v>
          </cell>
          <cell r="P2" t="str">
            <v>P2</v>
          </cell>
          <cell r="Q2" t="str">
            <v>vidr3</v>
          </cell>
          <cell r="R2" t="str">
            <v>P1</v>
          </cell>
          <cell r="S2" t="str">
            <v>P2</v>
          </cell>
          <cell r="T2" t="str">
            <v>vidr4</v>
          </cell>
          <cell r="U2" t="str">
            <v>P1</v>
          </cell>
          <cell r="V2" t="str">
            <v>P2</v>
          </cell>
          <cell r="W2" t="str">
            <v>LIM LIQ</v>
          </cell>
        </row>
        <row r="3">
          <cell r="A3">
            <v>1</v>
          </cell>
          <cell r="B3" t="str">
            <v>MEJORAMIENTO Y MANTENIMIENTO DEL CORREDOR VIAL DEL MAGDALENA</v>
          </cell>
          <cell r="C3" t="str">
            <v>PR 0+000 TRAMO 4516</v>
          </cell>
          <cell r="D3" t="str">
            <v>Mayo 13 2005</v>
          </cell>
        </row>
        <row r="4">
          <cell r="A4">
            <v>3</v>
          </cell>
          <cell r="B4" t="str">
            <v>MEJORAMIENTO Y MANTENIMIENTO DEL CORREDOR VIAL DEL MAGDALENA</v>
          </cell>
          <cell r="C4" t="str">
            <v>PR 20+000 TRAMO 4515</v>
          </cell>
          <cell r="D4" t="str">
            <v>Mayo 13 2005</v>
          </cell>
          <cell r="E4">
            <v>32</v>
          </cell>
          <cell r="F4">
            <v>16.899999999999999</v>
          </cell>
          <cell r="G4">
            <v>24.240000000000002</v>
          </cell>
          <cell r="H4">
            <v>20.79</v>
          </cell>
          <cell r="I4">
            <v>22</v>
          </cell>
          <cell r="J4">
            <v>16.899999999999999</v>
          </cell>
          <cell r="K4">
            <v>24.67</v>
          </cell>
          <cell r="L4">
            <v>20.92</v>
          </cell>
          <cell r="M4">
            <v>12</v>
          </cell>
          <cell r="N4">
            <v>15.75</v>
          </cell>
          <cell r="O4">
            <v>29.1</v>
          </cell>
          <cell r="P4">
            <v>24.46</v>
          </cell>
          <cell r="Q4">
            <v>15.4</v>
          </cell>
          <cell r="R4">
            <v>24.1</v>
          </cell>
          <cell r="S4">
            <v>21.6</v>
          </cell>
          <cell r="T4">
            <v>15</v>
          </cell>
          <cell r="U4">
            <v>22.200000000000003</v>
          </cell>
          <cell r="V4">
            <v>19.799999999999997</v>
          </cell>
          <cell r="W4">
            <v>0.17299999999999999</v>
          </cell>
        </row>
        <row r="5">
          <cell r="A5">
            <v>4</v>
          </cell>
          <cell r="B5" t="str">
            <v>MEJORAMIENTO Y MANTENIMIENTO DEL CORREDOR VIAL DEL MAGDALENA</v>
          </cell>
          <cell r="C5" t="str">
            <v>PR 40+000 TRAMO 4516</v>
          </cell>
          <cell r="D5" t="str">
            <v>Mayo 13 2005</v>
          </cell>
          <cell r="E5">
            <v>38</v>
          </cell>
          <cell r="F5">
            <v>15.33</v>
          </cell>
          <cell r="G5">
            <v>41.26</v>
          </cell>
          <cell r="H5">
            <v>35.28</v>
          </cell>
          <cell r="I5">
            <v>28</v>
          </cell>
          <cell r="J5">
            <v>15.04</v>
          </cell>
          <cell r="K5">
            <v>26.369999999999997</v>
          </cell>
          <cell r="L5">
            <v>22.39</v>
          </cell>
          <cell r="M5">
            <v>18</v>
          </cell>
          <cell r="N5">
            <v>15.41</v>
          </cell>
          <cell r="O5">
            <v>20.919999999999998</v>
          </cell>
          <cell r="P5">
            <v>17.59</v>
          </cell>
          <cell r="Q5">
            <v>15.73</v>
          </cell>
          <cell r="R5">
            <v>18.87</v>
          </cell>
          <cell r="S5">
            <v>16.760000000000002</v>
          </cell>
          <cell r="T5">
            <v>15.04</v>
          </cell>
          <cell r="U5">
            <v>20.050000000000004</v>
          </cell>
          <cell r="V5">
            <v>17.86</v>
          </cell>
          <cell r="W5">
            <v>0.189</v>
          </cell>
        </row>
        <row r="6">
          <cell r="A6">
            <v>5</v>
          </cell>
          <cell r="B6" t="str">
            <v>MEJORAMIENTO Y MANTENIMIENTO DEL CORREDOR VIAL DEL MAGDALENA</v>
          </cell>
          <cell r="C6" t="str">
            <v>PR 60+000 TRAMO 4516</v>
          </cell>
          <cell r="D6" t="str">
            <v>Mayo 13 2005</v>
          </cell>
        </row>
        <row r="7">
          <cell r="A7">
            <v>6</v>
          </cell>
          <cell r="B7" t="str">
            <v>MEJORAMIENTO Y MANTENIMIENTO DEL CORREDOR VIAL DEL MAGDALENA</v>
          </cell>
          <cell r="C7" t="str">
            <v>PR 80+000 TRAMO 4516</v>
          </cell>
          <cell r="D7" t="str">
            <v>Mayo 13 2005</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Financiera"/>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Financiera"/>
      <sheetName val="Fuentes y Usos"/>
      <sheetName val="Recaudo Peajes"/>
      <sheetName val="Tarifas Peajes"/>
      <sheetName val="Saldos SC PA"/>
      <sheetName val="BG - ER"/>
      <sheetName val="Giros de Equity"/>
      <sheetName val="Giros de Equity Operacionales"/>
      <sheetName val="SC Ditra"/>
      <sheetName val="SC Predios"/>
      <sheetName val="SC Compensaciones Ambientales"/>
      <sheetName val="SC Redes"/>
      <sheetName val="SC Aportes ANI"/>
      <sheetName val="SC Supervisón e Interventoría"/>
      <sheetName val="SC Soporte Contractual"/>
      <sheetName val="SC MASC"/>
      <sheetName val="Garantías Concesionario"/>
      <sheetName val="Garantías Interventoría"/>
      <sheetName val="Pagos Interventoría"/>
      <sheetName val="Pagos Personal de Apoyo"/>
      <sheetName val="IPC"/>
      <sheetName val="Directorio"/>
    </sheetNames>
    <sheetDataSet>
      <sheetData sheetId="0" refreshError="1"/>
      <sheetData sheetId="1">
        <row r="12">
          <cell r="L12">
            <v>42293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ACETATO"/>
      <sheetName val="DENS-PAILA-30 (3)"/>
      <sheetName val="TEMPE-DESPA"/>
      <sheetName val="3-4-grava"/>
      <sheetName val="GRAVA3-8(1)"/>
      <sheetName val="SOLID-FINO"/>
      <sheetName val="AG-MOD-FINURA"/>
      <sheetName val="AG-MDC-2solidez"/>
      <sheetName val="SODIO (2)"/>
      <sheetName val="SODIO"/>
      <sheetName val="MAGNESIO"/>
      <sheetName val="NUCLEOS"/>
      <sheetName val="RICE"/>
      <sheetName val="BASE-BG-1-solid"/>
      <sheetName val="BASE-G-OCT"/>
      <sheetName val="BASE-BG-1"/>
      <sheetName val="AGRE-MDC-2"/>
      <sheetName val="CARAS FR."/>
      <sheetName val="PESO ESP-FINO"/>
      <sheetName val="PESO ESP-GRUESO"/>
      <sheetName val="EQUIV-ARENA"/>
      <sheetName val="ALARG-APLAN"/>
      <sheetName val="M.D.C-2 Tolerancias"/>
      <sheetName val="MDC-2NUEVO"/>
      <sheetName val="MDC-1-solidez"/>
      <sheetName val="MDC-1"/>
      <sheetName val="MDC-2NUEVO cur"/>
      <sheetName val="MDC-3"/>
      <sheetName val="ESTAB-11"/>
      <sheetName val="ESTAB-26"/>
      <sheetName val="CBR"/>
      <sheetName val="PEN-BAS-28"/>
      <sheetName val="SUB-BASE-OCT"/>
      <sheetName val="sub-base"/>
      <sheetName val="BRIQUETAS"/>
      <sheetName val="CALIBRACION-OCTUB"/>
      <sheetName val="TERMOMETROS"/>
      <sheetName val="HUMEDAD"/>
      <sheetName val="PENETRAC"/>
      <sheetName val="balanzas"/>
      <sheetName val="Avance Obra para densidades"/>
    </sheetNames>
    <sheetDataSet>
      <sheetData sheetId="0"/>
      <sheetData sheetId="1"/>
      <sheetData sheetId="2"/>
      <sheetData sheetId="3"/>
      <sheetData sheetId="4"/>
      <sheetData sheetId="5"/>
      <sheetData sheetId="6">
        <row r="14">
          <cell r="D14" t="str">
            <v>Tamiz</v>
          </cell>
          <cell r="I14" t="str">
            <v>MIN.</v>
          </cell>
          <cell r="J14" t="str">
            <v>MAX.</v>
          </cell>
        </row>
        <row r="15">
          <cell r="I15">
            <v>100</v>
          </cell>
          <cell r="J15">
            <v>100</v>
          </cell>
        </row>
        <row r="16">
          <cell r="I16">
            <v>80</v>
          </cell>
          <cell r="J16">
            <v>100</v>
          </cell>
        </row>
        <row r="17">
          <cell r="I17">
            <v>70</v>
          </cell>
          <cell r="J17">
            <v>88</v>
          </cell>
        </row>
        <row r="18">
          <cell r="I18">
            <v>51</v>
          </cell>
          <cell r="J18">
            <v>68</v>
          </cell>
        </row>
        <row r="19">
          <cell r="I19">
            <v>38</v>
          </cell>
          <cell r="J19">
            <v>52</v>
          </cell>
        </row>
        <row r="20">
          <cell r="I20">
            <v>17</v>
          </cell>
          <cell r="J20">
            <v>28</v>
          </cell>
        </row>
        <row r="21">
          <cell r="I21">
            <v>8</v>
          </cell>
          <cell r="J21">
            <v>17</v>
          </cell>
        </row>
        <row r="22">
          <cell r="I22">
            <v>4</v>
          </cell>
          <cell r="J22">
            <v>8</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GRANULOMETRIA (n) (3)"/>
      <sheetName val="GRANULOMETRIA (n) (2)"/>
      <sheetName val="GRANULOMETRIA (n)"/>
      <sheetName val="EQUIVALENTE ARENA"/>
      <sheetName val="PAR-PLANAS Y ALARGADAS"/>
      <sheetName val="CARAS FRACTURADAS"/>
      <sheetName val="IMPUREZAS"/>
      <sheetName val="ABRASION-100"/>
      <sheetName val="ABRASION-500 "/>
      <sheetName val="SANIDAD-MAG-"/>
      <sheetName val="ANGULARIDAD"/>
      <sheetName val="10% finos"/>
      <sheetName val=" MICRO-DEVAL"/>
    </sheetNames>
    <sheetDataSet>
      <sheetData sheetId="0"/>
      <sheetData sheetId="1"/>
      <sheetData sheetId="2"/>
      <sheetData sheetId="3">
        <row r="6">
          <cell r="B6">
            <v>43132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ACARREO"/>
      <sheetName val="cuadrilla"/>
      <sheetName val="EQUIPOS"/>
      <sheetName val="MATERIALES"/>
    </sheetNames>
    <sheetDataSet>
      <sheetData sheetId="0">
        <row r="5">
          <cell r="A5" t="str">
            <v>ITEM</v>
          </cell>
          <cell r="B5" t="str">
            <v>DESCRIPCION</v>
          </cell>
          <cell r="C5" t="str">
            <v>UNID.</v>
          </cell>
          <cell r="D5" t="str">
            <v>CANTIDAD</v>
          </cell>
          <cell r="E5" t="str">
            <v>VALOR UNITARIO</v>
          </cell>
          <cell r="F5" t="str">
            <v>VALOR UNITARIO FACTORADO</v>
          </cell>
        </row>
        <row r="6">
          <cell r="B6" t="str">
            <v>LOCALIZACION Y REPLANTEO</v>
          </cell>
          <cell r="F6">
            <v>0</v>
          </cell>
        </row>
        <row r="7">
          <cell r="A7">
            <v>1.1000000000000001</v>
          </cell>
          <cell r="B7" t="str">
            <v>Localización y replanteo</v>
          </cell>
          <cell r="C7" t="str">
            <v>M2</v>
          </cell>
          <cell r="D7">
            <v>273600</v>
          </cell>
          <cell r="E7">
            <v>254</v>
          </cell>
          <cell r="F7">
            <v>254</v>
          </cell>
        </row>
        <row r="8">
          <cell r="B8" t="str">
            <v xml:space="preserve">EXCAVACIONES PARA LA CONFORMACION DE LA SUBRASANTE </v>
          </cell>
          <cell r="F8">
            <v>0</v>
          </cell>
        </row>
        <row r="9">
          <cell r="A9">
            <v>2.1</v>
          </cell>
          <cell r="B9" t="str">
            <v>Excavaciones a máquina (incluye retiro carga y transporte, disposición final en escombrera aprobada por el DAMA)</v>
          </cell>
          <cell r="C9" t="str">
            <v>M3</v>
          </cell>
          <cell r="D9">
            <v>14896</v>
          </cell>
          <cell r="E9">
            <v>9662</v>
          </cell>
          <cell r="F9">
            <v>9662</v>
          </cell>
        </row>
        <row r="10">
          <cell r="A10">
            <v>2.2000000000000002</v>
          </cell>
          <cell r="B10" t="str">
            <v>Excavaciones a mano de 0.00 a 2.00 mts de profundidad (incluye retiro, carga y transporte y disposición final en escombrera aprobada por el DAMA)</v>
          </cell>
          <cell r="C10" t="str">
            <v>M3</v>
          </cell>
          <cell r="D10">
            <v>10092</v>
          </cell>
          <cell r="E10">
            <v>11458</v>
          </cell>
          <cell r="F10">
            <v>11458</v>
          </cell>
        </row>
        <row r="11">
          <cell r="A11" t="str">
            <v xml:space="preserve"> </v>
          </cell>
          <cell r="B11" t="str">
            <v>DEMOLICIONES</v>
          </cell>
          <cell r="F11">
            <v>0</v>
          </cell>
        </row>
        <row r="12">
          <cell r="A12">
            <v>3.1</v>
          </cell>
          <cell r="B12" t="str">
            <v>De pavimento en concreto rígido, incluye retiro, cargue y transporte y disposición final en escombrera aprobada por el DAMA.</v>
          </cell>
          <cell r="C12" t="str">
            <v>M3</v>
          </cell>
          <cell r="D12">
            <v>1441</v>
          </cell>
          <cell r="E12">
            <v>20470</v>
          </cell>
          <cell r="F12">
            <v>20470</v>
          </cell>
        </row>
        <row r="13">
          <cell r="A13">
            <v>3.2</v>
          </cell>
          <cell r="B13" t="str">
            <v>De andenes incluye retiro, cargue y transporte y disposición final en escombrera aprobada por el DAMA.</v>
          </cell>
          <cell r="C13" t="str">
            <v>M3</v>
          </cell>
          <cell r="D13">
            <v>2713</v>
          </cell>
          <cell r="E13">
            <v>20106</v>
          </cell>
          <cell r="F13">
            <v>20106</v>
          </cell>
        </row>
        <row r="14">
          <cell r="A14">
            <v>3.3</v>
          </cell>
          <cell r="B14" t="str">
            <v>De pavimentos en asfalto incluye retiro, cargue y transporte y disposición final en escombrera aprobada por el DAMA.</v>
          </cell>
          <cell r="C14" t="str">
            <v>M3</v>
          </cell>
          <cell r="D14">
            <v>1037</v>
          </cell>
          <cell r="E14">
            <v>16373</v>
          </cell>
          <cell r="F14">
            <v>16373</v>
          </cell>
        </row>
        <row r="15">
          <cell r="A15">
            <v>3.4</v>
          </cell>
          <cell r="B15" t="str">
            <v>De sardineles  de altura &gt; 25 cm. Incluye retiro, cargue y transporte y disposición final en escombrera aprobada por el DAMA.</v>
          </cell>
          <cell r="C15" t="str">
            <v>ML</v>
          </cell>
          <cell r="D15">
            <v>16815</v>
          </cell>
          <cell r="E15">
            <v>4587</v>
          </cell>
          <cell r="F15">
            <v>4587</v>
          </cell>
        </row>
        <row r="16">
          <cell r="A16">
            <v>3.5</v>
          </cell>
          <cell r="B16" t="str">
            <v>De sardineles  de altura &lt; 25 cm. Incluye retiro, cargue y transporte y disposición final en escombrera aprobada por el DAMA.</v>
          </cell>
          <cell r="C16" t="str">
            <v>ML</v>
          </cell>
          <cell r="D16">
            <v>26700</v>
          </cell>
          <cell r="E16">
            <v>4587</v>
          </cell>
          <cell r="F16">
            <v>4587</v>
          </cell>
        </row>
        <row r="17">
          <cell r="A17">
            <v>3.6</v>
          </cell>
          <cell r="B17" t="str">
            <v>De mampostería. Incluye retiro, cargue y transporte y disposición final en escombrera aprobada por el DAMA.</v>
          </cell>
          <cell r="C17" t="str">
            <v>M3</v>
          </cell>
          <cell r="D17">
            <v>84</v>
          </cell>
          <cell r="E17">
            <v>17655</v>
          </cell>
          <cell r="F17">
            <v>17655</v>
          </cell>
        </row>
        <row r="18">
          <cell r="A18">
            <v>3.7</v>
          </cell>
          <cell r="B18" t="str">
            <v>Retiro de baranda metálica de diámetro 3".</v>
          </cell>
          <cell r="C18" t="str">
            <v>ML</v>
          </cell>
          <cell r="D18">
            <v>20604</v>
          </cell>
          <cell r="E18">
            <v>1455</v>
          </cell>
          <cell r="F18">
            <v>1455</v>
          </cell>
        </row>
        <row r="19">
          <cell r="A19">
            <v>3.8</v>
          </cell>
          <cell r="B19" t="str">
            <v xml:space="preserve">Retiro de Angulos Metálicos </v>
          </cell>
          <cell r="C19" t="str">
            <v>ML</v>
          </cell>
          <cell r="D19">
            <v>16886</v>
          </cell>
          <cell r="E19">
            <v>2870</v>
          </cell>
          <cell r="F19">
            <v>2870</v>
          </cell>
        </row>
        <row r="20">
          <cell r="A20">
            <v>3.9</v>
          </cell>
          <cell r="B20" t="str">
            <v>Retiro de Avisos Metálicos</v>
          </cell>
          <cell r="C20" t="str">
            <v>UN</v>
          </cell>
          <cell r="D20">
            <v>55</v>
          </cell>
          <cell r="E20">
            <v>24500</v>
          </cell>
          <cell r="F20">
            <v>24500</v>
          </cell>
        </row>
        <row r="21">
          <cell r="A21" t="str">
            <v>3.10.</v>
          </cell>
          <cell r="B21" t="str">
            <v>Retiro de canecas</v>
          </cell>
          <cell r="C21" t="str">
            <v>UN</v>
          </cell>
          <cell r="D21">
            <v>300</v>
          </cell>
          <cell r="E21">
            <v>24500</v>
          </cell>
          <cell r="F21">
            <v>24500</v>
          </cell>
        </row>
        <row r="22">
          <cell r="A22">
            <v>3.11</v>
          </cell>
          <cell r="B22" t="str">
            <v>De estructuras en concreto reforzado incluye retiro, cargue y transporte y disposición final en escombrera aprobada por el DAMA.</v>
          </cell>
          <cell r="C22" t="str">
            <v>M3</v>
          </cell>
          <cell r="D22">
            <v>1487</v>
          </cell>
          <cell r="E22">
            <v>28663</v>
          </cell>
          <cell r="F22">
            <v>28663</v>
          </cell>
        </row>
        <row r="23">
          <cell r="A23" t="str">
            <v xml:space="preserve"> </v>
          </cell>
          <cell r="B23" t="str">
            <v>RELLENOS</v>
          </cell>
          <cell r="F23">
            <v>0</v>
          </cell>
        </row>
        <row r="24">
          <cell r="A24">
            <v>4.0999999999999996</v>
          </cell>
          <cell r="B24" t="str">
            <v>Relleno en tierra negra</v>
          </cell>
          <cell r="C24" t="str">
            <v>M3</v>
          </cell>
          <cell r="D24">
            <v>4110</v>
          </cell>
          <cell r="E24">
            <v>14015</v>
          </cell>
          <cell r="F24">
            <v>14015</v>
          </cell>
        </row>
        <row r="25">
          <cell r="A25">
            <v>4.2</v>
          </cell>
          <cell r="B25" t="str">
            <v>Selección y colocación de material procedente de las excavaciones</v>
          </cell>
          <cell r="C25" t="str">
            <v>M3</v>
          </cell>
          <cell r="D25">
            <v>9326</v>
          </cell>
          <cell r="E25">
            <v>9118</v>
          </cell>
          <cell r="F25">
            <v>9118</v>
          </cell>
        </row>
        <row r="26">
          <cell r="A26">
            <v>4.3</v>
          </cell>
          <cell r="B26" t="str">
            <v>Relleno en Arena de Peña o semilavada para la base y atraque de redes.</v>
          </cell>
          <cell r="C26" t="str">
            <v>M3</v>
          </cell>
          <cell r="D26">
            <v>123</v>
          </cell>
          <cell r="E26">
            <v>22746</v>
          </cell>
          <cell r="F26">
            <v>22746</v>
          </cell>
        </row>
        <row r="27">
          <cell r="A27">
            <v>4.4000000000000004</v>
          </cell>
          <cell r="B27" t="str">
            <v>Relleno en material granular para atraque de redes según normas de EAAB.</v>
          </cell>
          <cell r="C27" t="str">
            <v>M3</v>
          </cell>
          <cell r="D27">
            <v>596</v>
          </cell>
          <cell r="E27">
            <v>25474</v>
          </cell>
          <cell r="F27">
            <v>25474</v>
          </cell>
        </row>
        <row r="28">
          <cell r="A28">
            <v>4.5</v>
          </cell>
          <cell r="B28" t="str">
            <v>En concreto simple de f´c= 140 Kg/cm2 para base y atraque de redes.</v>
          </cell>
          <cell r="C28" t="str">
            <v>M3</v>
          </cell>
          <cell r="D28">
            <v>40</v>
          </cell>
          <cell r="E28">
            <v>134535</v>
          </cell>
          <cell r="F28">
            <v>134535</v>
          </cell>
        </row>
        <row r="29">
          <cell r="A29">
            <v>4.5999999999999996</v>
          </cell>
          <cell r="B29" t="str">
            <v>Material seleccionado suministrado por el contratista, incluida la sub-base del pavimento (Tipo b-200). Incluye Transporte</v>
          </cell>
          <cell r="C29" t="str">
            <v>M3</v>
          </cell>
          <cell r="D29">
            <v>5866</v>
          </cell>
          <cell r="E29">
            <v>19891</v>
          </cell>
          <cell r="F29">
            <v>19891</v>
          </cell>
        </row>
        <row r="30">
          <cell r="B30" t="str">
            <v>SUB-BASE GRANULAR.</v>
          </cell>
          <cell r="F30">
            <v>0</v>
          </cell>
        </row>
        <row r="31">
          <cell r="A31">
            <v>5.0999999999999996</v>
          </cell>
          <cell r="B31" t="str">
            <v>Suministro y colocación de Geotextil.</v>
          </cell>
          <cell r="C31" t="str">
            <v>M2</v>
          </cell>
          <cell r="D31">
            <v>17836</v>
          </cell>
          <cell r="E31">
            <v>1723</v>
          </cell>
          <cell r="F31">
            <v>1723</v>
          </cell>
        </row>
        <row r="32">
          <cell r="A32">
            <v>5.2</v>
          </cell>
          <cell r="B32" t="str">
            <v>Geomalla tipo tensar UX1700SB o similar</v>
          </cell>
          <cell r="C32" t="str">
            <v>M2</v>
          </cell>
          <cell r="D32">
            <v>480</v>
          </cell>
          <cell r="E32">
            <v>13700</v>
          </cell>
          <cell r="F32">
            <v>13700</v>
          </cell>
        </row>
        <row r="33">
          <cell r="A33">
            <v>5.3</v>
          </cell>
          <cell r="B33" t="str">
            <v>Suministro, colocación y compactación de material de sub-base granular (según resolución No. 369 de Abril/94).Gradación tipo A. Incluye transporte.</v>
          </cell>
          <cell r="C33" t="str">
            <v>M3</v>
          </cell>
          <cell r="D33">
            <v>11615</v>
          </cell>
          <cell r="E33">
            <v>25414</v>
          </cell>
          <cell r="F33">
            <v>25414</v>
          </cell>
        </row>
        <row r="34">
          <cell r="B34" t="str">
            <v xml:space="preserve">BASE GRANULAR  </v>
          </cell>
          <cell r="F34">
            <v>0</v>
          </cell>
        </row>
        <row r="35">
          <cell r="A35">
            <v>6.1</v>
          </cell>
          <cell r="B35" t="str">
            <v>Suministro, colocación y compactación de material granular para base del pavimento (según resolución No. 369 de Abril/94). Gradación tipo A (Tipo B-600). Incluye Transporte</v>
          </cell>
          <cell r="C35" t="str">
            <v>M3</v>
          </cell>
          <cell r="D35">
            <v>2245</v>
          </cell>
          <cell r="E35">
            <v>25587</v>
          </cell>
          <cell r="F35">
            <v>25587</v>
          </cell>
        </row>
        <row r="36">
          <cell r="A36" t="str">
            <v xml:space="preserve"> </v>
          </cell>
          <cell r="B36" t="str">
            <v xml:space="preserve">IMPRIMACION </v>
          </cell>
          <cell r="F36">
            <v>0</v>
          </cell>
        </row>
        <row r="37">
          <cell r="A37">
            <v>7.1</v>
          </cell>
          <cell r="B37" t="str">
            <v>Riego de Liga.</v>
          </cell>
          <cell r="C37" t="str">
            <v>M2</v>
          </cell>
          <cell r="D37">
            <v>102600</v>
          </cell>
          <cell r="E37">
            <v>255</v>
          </cell>
          <cell r="F37">
            <v>255</v>
          </cell>
        </row>
        <row r="38">
          <cell r="A38">
            <v>7.2</v>
          </cell>
          <cell r="B38" t="str">
            <v>Riego con asfalto líquido curado medio MC-70.</v>
          </cell>
          <cell r="C38" t="str">
            <v>M2</v>
          </cell>
          <cell r="D38">
            <v>7956</v>
          </cell>
          <cell r="E38">
            <v>478</v>
          </cell>
          <cell r="F38">
            <v>478</v>
          </cell>
        </row>
        <row r="39">
          <cell r="B39" t="str">
            <v xml:space="preserve">CONCRETO ASFALTICO </v>
          </cell>
          <cell r="F39">
            <v>0</v>
          </cell>
        </row>
        <row r="40">
          <cell r="A40">
            <v>8.1</v>
          </cell>
          <cell r="B40" t="str">
            <v>Suministro, coloc. y compactación base asfáltica.</v>
          </cell>
          <cell r="C40" t="str">
            <v>M3</v>
          </cell>
          <cell r="D40">
            <v>15400</v>
          </cell>
          <cell r="E40">
            <v>124830</v>
          </cell>
          <cell r="F40">
            <v>124830</v>
          </cell>
        </row>
        <row r="41">
          <cell r="A41">
            <v>8.1999999999999993</v>
          </cell>
          <cell r="B41" t="str">
            <v>Suministro, colocación y compac. rodadura asfáltica .</v>
          </cell>
          <cell r="C41" t="str">
            <v>M3</v>
          </cell>
          <cell r="D41">
            <v>5216</v>
          </cell>
          <cell r="E41">
            <v>130605</v>
          </cell>
          <cell r="F41">
            <v>130605</v>
          </cell>
        </row>
        <row r="42">
          <cell r="B42" t="str">
            <v xml:space="preserve">ESTRUCTURAS DE CONCRETO </v>
          </cell>
          <cell r="F42">
            <v>0</v>
          </cell>
        </row>
        <row r="43">
          <cell r="A43">
            <v>9.1</v>
          </cell>
          <cell r="B43" t="str">
            <v>Muro de contención h=Variable, e= Variable</v>
          </cell>
          <cell r="C43" t="str">
            <v>m3</v>
          </cell>
          <cell r="D43">
            <v>150</v>
          </cell>
          <cell r="E43">
            <v>241829</v>
          </cell>
          <cell r="F43">
            <v>241829</v>
          </cell>
        </row>
        <row r="44">
          <cell r="A44">
            <v>9.1999999999999993</v>
          </cell>
          <cell r="B44" t="str">
            <v>Suministro, coloc. y compactación de concreto simple o reforzado en seco (f'c=210 Kg/cm2)</v>
          </cell>
          <cell r="C44" t="str">
            <v>M3</v>
          </cell>
          <cell r="D44">
            <v>80</v>
          </cell>
          <cell r="E44">
            <v>214038</v>
          </cell>
          <cell r="F44">
            <v>214038</v>
          </cell>
        </row>
        <row r="45">
          <cell r="B45" t="str">
            <v xml:space="preserve">ACERO DE REFUERZO </v>
          </cell>
          <cell r="F45">
            <v>0</v>
          </cell>
        </row>
        <row r="46">
          <cell r="A46">
            <v>10.1</v>
          </cell>
          <cell r="B46" t="str">
            <v>Suministro y colocación de acero de refuerzo PDR-60</v>
          </cell>
          <cell r="C46" t="str">
            <v>Kg</v>
          </cell>
          <cell r="D46">
            <v>74379</v>
          </cell>
          <cell r="E46">
            <v>1155</v>
          </cell>
          <cell r="F46">
            <v>1155</v>
          </cell>
        </row>
        <row r="47">
          <cell r="A47">
            <v>10.199999999999999</v>
          </cell>
          <cell r="B47" t="str">
            <v>Suministro y colocación de acero de refuerzo A-37</v>
          </cell>
          <cell r="C47" t="str">
            <v>Kg</v>
          </cell>
          <cell r="D47">
            <v>8061</v>
          </cell>
          <cell r="E47">
            <v>1155</v>
          </cell>
          <cell r="F47">
            <v>1155</v>
          </cell>
        </row>
        <row r="48">
          <cell r="B48" t="str">
            <v>PAVIMENTOS DE CONCRETO</v>
          </cell>
          <cell r="F48">
            <v>0</v>
          </cell>
        </row>
        <row r="49">
          <cell r="A49">
            <v>11.1</v>
          </cell>
          <cell r="B49" t="str">
            <v xml:space="preserve">Suministro, colocación y terminación de concreto tipo MR-50 para Pavimentos Rígidos. </v>
          </cell>
          <cell r="C49" t="str">
            <v>M3</v>
          </cell>
          <cell r="D49">
            <v>4455</v>
          </cell>
          <cell r="E49">
            <v>289352</v>
          </cell>
          <cell r="F49">
            <v>289352</v>
          </cell>
        </row>
        <row r="50">
          <cell r="A50">
            <v>11.2</v>
          </cell>
          <cell r="B50" t="str">
            <v>Suministro, colocación y terminación de concreto tipo Relleno Fluido f´c= 30 Kg/cm2</v>
          </cell>
          <cell r="C50" t="str">
            <v>M3</v>
          </cell>
          <cell r="D50">
            <v>6627</v>
          </cell>
          <cell r="E50">
            <v>72214</v>
          </cell>
          <cell r="F50">
            <v>72214</v>
          </cell>
        </row>
        <row r="51">
          <cell r="A51">
            <v>11.3</v>
          </cell>
          <cell r="B51" t="str">
            <v>Suministro, colocación y terminación de concreto tipo WHITETOPPING para Pavimentos Rígidos. Incluye varilla de transferencia de carga y sellante para juntas. MR = 43 Kg/cm2</v>
          </cell>
          <cell r="C51" t="str">
            <v>M3</v>
          </cell>
          <cell r="D51">
            <v>22091</v>
          </cell>
          <cell r="E51">
            <v>281015</v>
          </cell>
          <cell r="F51">
            <v>281015</v>
          </cell>
        </row>
        <row r="52">
          <cell r="A52">
            <v>11.4</v>
          </cell>
          <cell r="B52" t="str">
            <v>Estampado del concreto en toda el área de las intersecciones</v>
          </cell>
          <cell r="C52" t="str">
            <v>M2</v>
          </cell>
          <cell r="D52">
            <v>16520</v>
          </cell>
          <cell r="E52">
            <v>10000</v>
          </cell>
          <cell r="F52">
            <v>10000</v>
          </cell>
        </row>
        <row r="53">
          <cell r="B53" t="str">
            <v xml:space="preserve">SARDINELES ANDENES PISOS </v>
          </cell>
          <cell r="F53">
            <v>0</v>
          </cell>
        </row>
        <row r="54">
          <cell r="A54">
            <v>12.1</v>
          </cell>
          <cell r="B54" t="str">
            <v>Construcción de sardineles T-1. (prefabricados)</v>
          </cell>
          <cell r="C54" t="str">
            <v>ML</v>
          </cell>
          <cell r="D54">
            <v>15916</v>
          </cell>
          <cell r="E54">
            <v>26605</v>
          </cell>
          <cell r="F54">
            <v>26605</v>
          </cell>
        </row>
        <row r="55">
          <cell r="A55">
            <v>12.2</v>
          </cell>
          <cell r="B55" t="str">
            <v>Construcción de sardineles T-2. Fundidos en sitio</v>
          </cell>
          <cell r="C55" t="str">
            <v>ML</v>
          </cell>
          <cell r="D55">
            <v>32500</v>
          </cell>
          <cell r="E55">
            <v>20130</v>
          </cell>
          <cell r="F55">
            <v>20130</v>
          </cell>
        </row>
        <row r="56">
          <cell r="A56">
            <v>12.3</v>
          </cell>
          <cell r="B56" t="str">
            <v>Construcción de sardineles T-3. Fundidos en sitio</v>
          </cell>
          <cell r="C56" t="str">
            <v>M3</v>
          </cell>
          <cell r="D56">
            <v>1252</v>
          </cell>
          <cell r="E56">
            <v>20130</v>
          </cell>
          <cell r="F56">
            <v>20130</v>
          </cell>
        </row>
        <row r="57">
          <cell r="A57">
            <v>12.4</v>
          </cell>
          <cell r="B57" t="str">
            <v>Construcción de Piso en placas prefabricadas de  0,40  X  0,40 m., según la cartilla del Espacio Público. Incluye relleno, compactación, nivelación e instalación de las placas.</v>
          </cell>
          <cell r="C57" t="str">
            <v>M2</v>
          </cell>
          <cell r="D57">
            <v>2750</v>
          </cell>
          <cell r="E57">
            <v>41710</v>
          </cell>
          <cell r="F57">
            <v>41710</v>
          </cell>
        </row>
        <row r="58">
          <cell r="B58" t="str">
            <v xml:space="preserve">OBRAS DE ALCANTARILLADO </v>
          </cell>
          <cell r="F58">
            <v>0</v>
          </cell>
        </row>
        <row r="59">
          <cell r="A59" t="str">
            <v xml:space="preserve"> </v>
          </cell>
          <cell r="B59" t="str">
            <v>a- Suministro y colocación de tubería de concreto sin refuerzo Clase 1. Incluye el valor de la tubería; colocación y calafateo para cada uno de los siguientes diámetros.</v>
          </cell>
          <cell r="F59">
            <v>0</v>
          </cell>
        </row>
        <row r="60">
          <cell r="A60">
            <v>13.1</v>
          </cell>
          <cell r="B60" t="str">
            <v>a-1 Diámetro 8"</v>
          </cell>
          <cell r="C60" t="str">
            <v>ML.</v>
          </cell>
          <cell r="D60">
            <v>114</v>
          </cell>
          <cell r="E60">
            <v>19179</v>
          </cell>
          <cell r="F60">
            <v>19179</v>
          </cell>
        </row>
        <row r="61">
          <cell r="A61">
            <v>13.2</v>
          </cell>
          <cell r="B61" t="str">
            <v>a-2 Diámetro 10"</v>
          </cell>
          <cell r="C61" t="str">
            <v>ML.</v>
          </cell>
          <cell r="D61">
            <v>138</v>
          </cell>
          <cell r="E61">
            <v>23731</v>
          </cell>
          <cell r="F61">
            <v>23731</v>
          </cell>
        </row>
        <row r="62">
          <cell r="A62">
            <v>13.3</v>
          </cell>
          <cell r="B62" t="str">
            <v>a-3 Diámetro 12"</v>
          </cell>
          <cell r="C62" t="str">
            <v xml:space="preserve"> ML.</v>
          </cell>
          <cell r="D62">
            <v>2126</v>
          </cell>
          <cell r="E62">
            <v>28716</v>
          </cell>
          <cell r="F62">
            <v>28716</v>
          </cell>
        </row>
        <row r="63">
          <cell r="A63">
            <v>13.4</v>
          </cell>
          <cell r="B63" t="str">
            <v>a-4 Diámetro 14"</v>
          </cell>
          <cell r="C63" t="str">
            <v>ML.</v>
          </cell>
          <cell r="D63">
            <v>160</v>
          </cell>
          <cell r="E63">
            <v>34327</v>
          </cell>
          <cell r="F63">
            <v>34327</v>
          </cell>
        </row>
        <row r="64">
          <cell r="A64">
            <v>13.5</v>
          </cell>
          <cell r="B64" t="str">
            <v>a-5 Diámetro 16"</v>
          </cell>
          <cell r="C64" t="str">
            <v xml:space="preserve"> ML.</v>
          </cell>
          <cell r="D64">
            <v>168</v>
          </cell>
          <cell r="E64">
            <v>42923</v>
          </cell>
          <cell r="F64">
            <v>42923</v>
          </cell>
        </row>
        <row r="65">
          <cell r="A65">
            <v>13.6</v>
          </cell>
          <cell r="B65" t="str">
            <v>a-6 Diámetro 18"</v>
          </cell>
          <cell r="C65" t="str">
            <v xml:space="preserve"> ML.</v>
          </cell>
          <cell r="D65">
            <v>150</v>
          </cell>
          <cell r="E65">
            <v>55594</v>
          </cell>
          <cell r="F65">
            <v>55594</v>
          </cell>
        </row>
        <row r="66">
          <cell r="A66">
            <v>13.7</v>
          </cell>
          <cell r="B66" t="str">
            <v>a-7 Diámetro 20"</v>
          </cell>
          <cell r="C66" t="str">
            <v xml:space="preserve"> ML.</v>
          </cell>
          <cell r="D66">
            <v>90</v>
          </cell>
          <cell r="E66">
            <v>70347</v>
          </cell>
          <cell r="F66">
            <v>70347</v>
          </cell>
        </row>
        <row r="67">
          <cell r="B67" t="str">
            <v xml:space="preserve">b- Construcción de sumideros de entrada lateral, de acuerdo con  las normas y diseños de la E.A.A.B. </v>
          </cell>
        </row>
        <row r="68">
          <cell r="A68">
            <v>13.8</v>
          </cell>
          <cell r="B68" t="str">
            <v xml:space="preserve">  b-1 Sumidero SL 250</v>
          </cell>
          <cell r="C68" t="str">
            <v>UN</v>
          </cell>
          <cell r="D68">
            <v>106</v>
          </cell>
          <cell r="E68">
            <v>962244</v>
          </cell>
          <cell r="F68">
            <v>962244</v>
          </cell>
        </row>
        <row r="69">
          <cell r="A69">
            <v>13.9</v>
          </cell>
          <cell r="B69" t="str">
            <v xml:space="preserve">  b-2 Sumidero SL 150</v>
          </cell>
          <cell r="C69" t="str">
            <v>UN</v>
          </cell>
          <cell r="D69">
            <v>283</v>
          </cell>
          <cell r="E69">
            <v>674283</v>
          </cell>
          <cell r="F69">
            <v>674283</v>
          </cell>
        </row>
        <row r="70">
          <cell r="A70" t="str">
            <v>13.10.</v>
          </cell>
          <cell r="B70" t="str">
            <v xml:space="preserve">  b-3 Sumidero SL 250 ESPECIAL</v>
          </cell>
          <cell r="C70" t="str">
            <v>UN</v>
          </cell>
          <cell r="D70">
            <v>106</v>
          </cell>
          <cell r="E70">
            <v>962244</v>
          </cell>
          <cell r="F70">
            <v>962244</v>
          </cell>
        </row>
        <row r="71">
          <cell r="B71" t="str">
            <v>c- Construcción de pozos de inspección de acuerdo con las normas y diseños de la EAAB.; incluye marco y tapa.</v>
          </cell>
        </row>
        <row r="72">
          <cell r="A72">
            <v>13.11</v>
          </cell>
          <cell r="B72" t="str">
            <v xml:space="preserve">c-1 Pozo </v>
          </cell>
          <cell r="C72" t="str">
            <v>UN</v>
          </cell>
          <cell r="D72">
            <v>14</v>
          </cell>
          <cell r="E72">
            <v>452000</v>
          </cell>
          <cell r="F72">
            <v>452000</v>
          </cell>
        </row>
        <row r="73">
          <cell r="B73" t="str">
            <v>d - Construcción de conos de reducción para pozos (Incluye aro y tapa)</v>
          </cell>
        </row>
        <row r="74">
          <cell r="A74">
            <v>13.12</v>
          </cell>
          <cell r="B74" t="str">
            <v>d-1 Altura 0,4 m.</v>
          </cell>
          <cell r="C74" t="str">
            <v>UN</v>
          </cell>
          <cell r="D74">
            <v>30</v>
          </cell>
          <cell r="E74">
            <v>189230</v>
          </cell>
          <cell r="F74">
            <v>189230</v>
          </cell>
        </row>
        <row r="75">
          <cell r="A75">
            <v>13.13</v>
          </cell>
          <cell r="B75" t="str">
            <v>d-2 Altura 0,8 m.</v>
          </cell>
          <cell r="C75" t="str">
            <v>UN</v>
          </cell>
          <cell r="D75">
            <v>26</v>
          </cell>
          <cell r="E75">
            <v>232069</v>
          </cell>
          <cell r="F75">
            <v>232069</v>
          </cell>
        </row>
        <row r="76">
          <cell r="A76">
            <v>13.14</v>
          </cell>
          <cell r="B76" t="str">
            <v>e - Suministro e instalación de aros y tapas para cámaras</v>
          </cell>
          <cell r="C76" t="str">
            <v>UN</v>
          </cell>
          <cell r="D76">
            <v>4</v>
          </cell>
          <cell r="E76">
            <v>70000</v>
          </cell>
          <cell r="F76">
            <v>70000</v>
          </cell>
        </row>
        <row r="77">
          <cell r="A77">
            <v>13.15</v>
          </cell>
          <cell r="B77" t="str">
            <v>f - Construcción de bases y cañuelas para pozos</v>
          </cell>
          <cell r="C77" t="str">
            <v>UN</v>
          </cell>
          <cell r="D77">
            <v>46</v>
          </cell>
          <cell r="E77">
            <v>172445</v>
          </cell>
          <cell r="F77">
            <v>172445</v>
          </cell>
        </row>
        <row r="78">
          <cell r="A78">
            <v>13.16</v>
          </cell>
          <cell r="B78" t="str">
            <v>g - Localización y nivelación de pozos existentes hasta la cota rasante</v>
          </cell>
          <cell r="C78" t="str">
            <v>UN</v>
          </cell>
          <cell r="D78">
            <v>269</v>
          </cell>
          <cell r="E78">
            <v>175377</v>
          </cell>
          <cell r="F78">
            <v>175377</v>
          </cell>
        </row>
        <row r="79">
          <cell r="A79">
            <v>13.17</v>
          </cell>
          <cell r="B79" t="str">
            <v>h - Recalce de sumideros (verticales y horizontales)</v>
          </cell>
          <cell r="C79" t="str">
            <v>UN</v>
          </cell>
          <cell r="D79">
            <v>197</v>
          </cell>
          <cell r="E79">
            <v>344578</v>
          </cell>
          <cell r="F79">
            <v>344578</v>
          </cell>
        </row>
        <row r="80">
          <cell r="A80">
            <v>13.18</v>
          </cell>
          <cell r="B80" t="str">
            <v>i - Traslado de sumideros (verticales y horizontales; Aprox 5 mt)</v>
          </cell>
          <cell r="C80" t="str">
            <v>UN</v>
          </cell>
          <cell r="D80">
            <v>76</v>
          </cell>
          <cell r="E80">
            <v>52750</v>
          </cell>
          <cell r="F80">
            <v>52750</v>
          </cell>
        </row>
        <row r="81">
          <cell r="A81">
            <v>13.19</v>
          </cell>
          <cell r="B81" t="str">
            <v xml:space="preserve">j - Limpieza de sumideros </v>
          </cell>
          <cell r="C81" t="str">
            <v>UN</v>
          </cell>
          <cell r="D81">
            <v>273</v>
          </cell>
          <cell r="E81">
            <v>65375</v>
          </cell>
          <cell r="F81">
            <v>65375</v>
          </cell>
        </row>
        <row r="82">
          <cell r="B82" t="str">
            <v xml:space="preserve">OBRAS PARA RED DE ACUEDUCTO </v>
          </cell>
        </row>
        <row r="83">
          <cell r="B83" t="str">
            <v>Suministro y colocación de tuberías PVC</v>
          </cell>
        </row>
        <row r="84">
          <cell r="A84">
            <v>14.1</v>
          </cell>
          <cell r="B84" t="str">
            <v xml:space="preserve">a - Diámetro = 2" </v>
          </cell>
          <cell r="C84" t="str">
            <v>ML</v>
          </cell>
          <cell r="D84">
            <v>8</v>
          </cell>
          <cell r="E84">
            <v>6190</v>
          </cell>
          <cell r="F84">
            <v>6190</v>
          </cell>
        </row>
        <row r="85">
          <cell r="A85">
            <v>14.2</v>
          </cell>
          <cell r="B85" t="str">
            <v>b - Diámetro = 3"</v>
          </cell>
          <cell r="C85" t="str">
            <v>ML</v>
          </cell>
          <cell r="D85">
            <v>10</v>
          </cell>
          <cell r="E85">
            <v>11863</v>
          </cell>
          <cell r="F85">
            <v>11863</v>
          </cell>
        </row>
        <row r="86">
          <cell r="A86">
            <v>14.3</v>
          </cell>
          <cell r="B86" t="str">
            <v>c - Diámetro = 4"</v>
          </cell>
          <cell r="C86" t="str">
            <v>ML</v>
          </cell>
          <cell r="D86">
            <v>380</v>
          </cell>
          <cell r="E86">
            <v>19164</v>
          </cell>
          <cell r="F86">
            <v>19164</v>
          </cell>
        </row>
        <row r="87">
          <cell r="A87">
            <v>14.4</v>
          </cell>
          <cell r="B87" t="str">
            <v>d - Diámetro = 6"</v>
          </cell>
          <cell r="C87" t="str">
            <v>ML</v>
          </cell>
          <cell r="D87">
            <v>3780</v>
          </cell>
          <cell r="E87">
            <v>40677</v>
          </cell>
          <cell r="F87">
            <v>40677</v>
          </cell>
        </row>
        <row r="88">
          <cell r="A88">
            <v>14.5</v>
          </cell>
          <cell r="B88" t="str">
            <v>e - Diámetro = 8"</v>
          </cell>
          <cell r="C88" t="str">
            <v>ML</v>
          </cell>
          <cell r="D88">
            <v>804</v>
          </cell>
          <cell r="E88">
            <v>68327</v>
          </cell>
          <cell r="F88">
            <v>68327</v>
          </cell>
        </row>
        <row r="89">
          <cell r="A89">
            <v>14.6</v>
          </cell>
          <cell r="B89" t="str">
            <v>f - Diámetro = 12"</v>
          </cell>
          <cell r="C89" t="str">
            <v>ML</v>
          </cell>
          <cell r="D89">
            <v>1360</v>
          </cell>
          <cell r="E89">
            <v>145339</v>
          </cell>
          <cell r="F89">
            <v>145339</v>
          </cell>
        </row>
        <row r="90">
          <cell r="A90">
            <v>14.7</v>
          </cell>
          <cell r="B90" t="str">
            <v>g - Cárcamos para protección de redes de Acueducto de 0,90 m.</v>
          </cell>
          <cell r="C90" t="str">
            <v>ML</v>
          </cell>
          <cell r="D90">
            <v>396</v>
          </cell>
          <cell r="E90">
            <v>185940</v>
          </cell>
          <cell r="F90">
            <v>185940</v>
          </cell>
        </row>
        <row r="91">
          <cell r="B91" t="str">
            <v>Suministro y colocación de accesorios de los siguientes tipos:</v>
          </cell>
        </row>
        <row r="92">
          <cell r="B92" t="str">
            <v>a - Codos 11 1/4</v>
          </cell>
          <cell r="C92" t="str">
            <v xml:space="preserve"> </v>
          </cell>
          <cell r="D92" t="str">
            <v xml:space="preserve"> </v>
          </cell>
        </row>
        <row r="93">
          <cell r="A93">
            <v>14.8</v>
          </cell>
          <cell r="B93" t="str">
            <v>a1 - Diámetro = 2"</v>
          </cell>
          <cell r="C93" t="str">
            <v>UN</v>
          </cell>
          <cell r="D93">
            <v>2</v>
          </cell>
          <cell r="E93">
            <v>5250</v>
          </cell>
          <cell r="F93">
            <v>5250</v>
          </cell>
        </row>
        <row r="94">
          <cell r="A94">
            <v>14.9</v>
          </cell>
          <cell r="B94" t="str">
            <v>a2 - Diámetro = 3"</v>
          </cell>
          <cell r="C94" t="str">
            <v>UN</v>
          </cell>
          <cell r="D94">
            <v>2</v>
          </cell>
          <cell r="E94">
            <v>9852</v>
          </cell>
          <cell r="F94">
            <v>9852</v>
          </cell>
        </row>
        <row r="95">
          <cell r="A95" t="str">
            <v>14.10.</v>
          </cell>
          <cell r="B95" t="str">
            <v>a3 - Diámetro = 4"</v>
          </cell>
          <cell r="C95" t="str">
            <v>UN</v>
          </cell>
          <cell r="D95">
            <v>2</v>
          </cell>
          <cell r="E95">
            <v>14250</v>
          </cell>
          <cell r="F95">
            <v>14250</v>
          </cell>
        </row>
        <row r="96">
          <cell r="A96">
            <v>14.11</v>
          </cell>
          <cell r="B96" t="str">
            <v>a4 - Diámetro = 6"</v>
          </cell>
          <cell r="C96" t="str">
            <v>UN</v>
          </cell>
          <cell r="D96">
            <v>2</v>
          </cell>
          <cell r="E96">
            <v>22510</v>
          </cell>
          <cell r="F96">
            <v>22510</v>
          </cell>
        </row>
        <row r="97">
          <cell r="A97">
            <v>14.12</v>
          </cell>
          <cell r="B97" t="str">
            <v>a5 - Diámetro = 8"</v>
          </cell>
          <cell r="C97" t="str">
            <v>UN</v>
          </cell>
          <cell r="D97">
            <v>2</v>
          </cell>
          <cell r="E97">
            <v>82690</v>
          </cell>
          <cell r="F97">
            <v>82690</v>
          </cell>
        </row>
        <row r="98">
          <cell r="A98">
            <v>14.13</v>
          </cell>
          <cell r="B98" t="str">
            <v>a6 - Diámetro = 12"</v>
          </cell>
          <cell r="C98" t="str">
            <v>UN</v>
          </cell>
          <cell r="D98">
            <v>2</v>
          </cell>
          <cell r="E98">
            <v>112562</v>
          </cell>
          <cell r="F98">
            <v>112562</v>
          </cell>
        </row>
        <row r="99">
          <cell r="B99" t="str">
            <v xml:space="preserve"> b - Codos de 22 1/2</v>
          </cell>
          <cell r="F99">
            <v>0</v>
          </cell>
        </row>
        <row r="100">
          <cell r="A100">
            <v>14.14</v>
          </cell>
          <cell r="B100" t="str">
            <v>b1 - Diámetro = 2"</v>
          </cell>
          <cell r="C100" t="str">
            <v>UN</v>
          </cell>
          <cell r="D100">
            <v>2</v>
          </cell>
          <cell r="E100">
            <v>5250</v>
          </cell>
          <cell r="F100">
            <v>5250</v>
          </cell>
        </row>
        <row r="101">
          <cell r="A101">
            <v>14.15</v>
          </cell>
          <cell r="B101" t="str">
            <v>b2 - Diámetro = 3"</v>
          </cell>
          <cell r="C101" t="str">
            <v>UN</v>
          </cell>
          <cell r="D101">
            <v>2</v>
          </cell>
          <cell r="E101">
            <v>9852</v>
          </cell>
          <cell r="F101">
            <v>9852</v>
          </cell>
        </row>
        <row r="102">
          <cell r="A102">
            <v>14.16</v>
          </cell>
          <cell r="B102" t="str">
            <v>b3 - Diámetro = 4"</v>
          </cell>
          <cell r="C102" t="str">
            <v>UN</v>
          </cell>
          <cell r="D102">
            <v>2</v>
          </cell>
          <cell r="E102">
            <v>14250</v>
          </cell>
          <cell r="F102">
            <v>14250</v>
          </cell>
        </row>
        <row r="103">
          <cell r="A103">
            <v>14.17</v>
          </cell>
          <cell r="B103" t="str">
            <v>b4 - Diámetro = 6"</v>
          </cell>
          <cell r="C103" t="str">
            <v>UN</v>
          </cell>
          <cell r="D103">
            <v>2</v>
          </cell>
          <cell r="E103">
            <v>52320</v>
          </cell>
          <cell r="F103">
            <v>52320</v>
          </cell>
        </row>
        <row r="104">
          <cell r="A104">
            <v>14.18</v>
          </cell>
          <cell r="B104" t="str">
            <v>b5 - Diámetro = 8"</v>
          </cell>
          <cell r="C104" t="str">
            <v>UN</v>
          </cell>
          <cell r="D104">
            <v>2</v>
          </cell>
          <cell r="E104">
            <v>75250</v>
          </cell>
          <cell r="F104">
            <v>75250</v>
          </cell>
        </row>
        <row r="105">
          <cell r="A105">
            <v>14.19</v>
          </cell>
          <cell r="B105" t="str">
            <v>b6 - Diámetro = 12"</v>
          </cell>
          <cell r="C105" t="str">
            <v>UN</v>
          </cell>
          <cell r="D105">
            <v>2</v>
          </cell>
          <cell r="E105">
            <v>210432</v>
          </cell>
          <cell r="F105">
            <v>210432</v>
          </cell>
        </row>
        <row r="106">
          <cell r="B106" t="str">
            <v>c - Codos de 45</v>
          </cell>
          <cell r="F106">
            <v>0</v>
          </cell>
        </row>
        <row r="107">
          <cell r="A107" t="str">
            <v>14.20.</v>
          </cell>
          <cell r="B107" t="str">
            <v>c1 - Diámetro = 2"</v>
          </cell>
          <cell r="C107" t="str">
            <v>UN</v>
          </cell>
          <cell r="D107">
            <v>6</v>
          </cell>
          <cell r="E107">
            <v>5250</v>
          </cell>
          <cell r="F107">
            <v>5250</v>
          </cell>
        </row>
        <row r="108">
          <cell r="A108">
            <v>14.21</v>
          </cell>
          <cell r="B108" t="str">
            <v>c2 - Diámetro = 3"</v>
          </cell>
          <cell r="C108" t="str">
            <v>UN</v>
          </cell>
          <cell r="D108">
            <v>10</v>
          </cell>
          <cell r="E108">
            <v>16520</v>
          </cell>
          <cell r="F108">
            <v>16520</v>
          </cell>
        </row>
        <row r="109">
          <cell r="A109">
            <v>14.22</v>
          </cell>
          <cell r="B109" t="str">
            <v>c3 - Diámetro = 4"</v>
          </cell>
          <cell r="C109" t="str">
            <v>UN</v>
          </cell>
          <cell r="D109">
            <v>36</v>
          </cell>
          <cell r="E109">
            <v>23100</v>
          </cell>
          <cell r="F109">
            <v>23100</v>
          </cell>
        </row>
        <row r="110">
          <cell r="A110">
            <v>14.23</v>
          </cell>
          <cell r="B110" t="str">
            <v>c4 - Diámetro = 6"</v>
          </cell>
          <cell r="C110" t="str">
            <v>UN</v>
          </cell>
          <cell r="D110">
            <v>30</v>
          </cell>
          <cell r="E110">
            <v>30250</v>
          </cell>
          <cell r="F110">
            <v>30250</v>
          </cell>
        </row>
        <row r="111">
          <cell r="A111">
            <v>14.24</v>
          </cell>
          <cell r="B111" t="str">
            <v>c5 - Diámetro = 8"</v>
          </cell>
          <cell r="C111" t="str">
            <v>UN</v>
          </cell>
          <cell r="D111">
            <v>4</v>
          </cell>
          <cell r="E111">
            <v>34120</v>
          </cell>
          <cell r="F111">
            <v>34120</v>
          </cell>
        </row>
        <row r="112">
          <cell r="A112">
            <v>14.25</v>
          </cell>
          <cell r="B112" t="str">
            <v>c6 - Diámetro = 12"</v>
          </cell>
          <cell r="C112" t="str">
            <v>UN</v>
          </cell>
          <cell r="D112">
            <v>6</v>
          </cell>
          <cell r="E112">
            <v>45230</v>
          </cell>
          <cell r="F112">
            <v>45230</v>
          </cell>
        </row>
        <row r="113">
          <cell r="B113" t="str">
            <v>d - Codos de 90</v>
          </cell>
          <cell r="F113">
            <v>0</v>
          </cell>
        </row>
        <row r="114">
          <cell r="A114">
            <v>14.26</v>
          </cell>
          <cell r="B114" t="str">
            <v>d1 - Diámetro = 2"</v>
          </cell>
          <cell r="C114" t="str">
            <v>UN</v>
          </cell>
          <cell r="D114">
            <v>2</v>
          </cell>
          <cell r="E114">
            <v>39070</v>
          </cell>
          <cell r="F114">
            <v>39070</v>
          </cell>
        </row>
        <row r="115">
          <cell r="A115">
            <v>14.27</v>
          </cell>
          <cell r="B115" t="str">
            <v>d2 - Diámetro = 3"</v>
          </cell>
          <cell r="C115" t="str">
            <v>UN</v>
          </cell>
          <cell r="D115">
            <v>2</v>
          </cell>
          <cell r="E115">
            <v>58224</v>
          </cell>
          <cell r="F115">
            <v>58224</v>
          </cell>
        </row>
        <row r="116">
          <cell r="A116">
            <v>14.28</v>
          </cell>
          <cell r="B116" t="str">
            <v>d3 - Diámetro = 4"</v>
          </cell>
          <cell r="C116" t="str">
            <v>UN</v>
          </cell>
          <cell r="D116">
            <v>2</v>
          </cell>
          <cell r="E116">
            <v>85697</v>
          </cell>
          <cell r="F116">
            <v>85697</v>
          </cell>
        </row>
        <row r="117">
          <cell r="A117">
            <v>14.29</v>
          </cell>
          <cell r="B117" t="str">
            <v>d4 - Diámetro = 6"</v>
          </cell>
          <cell r="C117" t="str">
            <v>UN</v>
          </cell>
          <cell r="D117">
            <v>3</v>
          </cell>
          <cell r="E117">
            <v>191083</v>
          </cell>
          <cell r="F117">
            <v>191083</v>
          </cell>
        </row>
        <row r="118">
          <cell r="A118" t="str">
            <v>14.30.</v>
          </cell>
          <cell r="B118" t="str">
            <v>d5 - Diámetro = 8"</v>
          </cell>
          <cell r="C118" t="str">
            <v>UN</v>
          </cell>
          <cell r="D118">
            <v>2</v>
          </cell>
          <cell r="E118">
            <v>427558</v>
          </cell>
          <cell r="F118">
            <v>427558</v>
          </cell>
        </row>
        <row r="119">
          <cell r="A119">
            <v>14.31</v>
          </cell>
          <cell r="B119" t="str">
            <v>d6 - Diámetro = 12"</v>
          </cell>
          <cell r="C119" t="str">
            <v>UN</v>
          </cell>
          <cell r="D119">
            <v>2</v>
          </cell>
          <cell r="E119">
            <v>945852</v>
          </cell>
          <cell r="F119">
            <v>945852</v>
          </cell>
        </row>
        <row r="120">
          <cell r="A120">
            <v>14.32</v>
          </cell>
          <cell r="B120" t="str">
            <v>Empates para tubería tipo A Diámetro = 12" X 6"</v>
          </cell>
          <cell r="C120" t="str">
            <v>UN</v>
          </cell>
          <cell r="D120">
            <v>1</v>
          </cell>
          <cell r="E120">
            <v>4950</v>
          </cell>
          <cell r="F120">
            <v>4950</v>
          </cell>
        </row>
        <row r="121">
          <cell r="A121">
            <v>14.33</v>
          </cell>
          <cell r="B121" t="str">
            <v>Empates para tubería tipo B Diámetro = 3"</v>
          </cell>
          <cell r="C121" t="str">
            <v>UN</v>
          </cell>
          <cell r="D121">
            <v>3</v>
          </cell>
          <cell r="E121">
            <v>4950</v>
          </cell>
          <cell r="F121">
            <v>4950</v>
          </cell>
        </row>
        <row r="122">
          <cell r="A122">
            <v>14.34</v>
          </cell>
          <cell r="B122" t="str">
            <v>Empates para tubería tipo B Diámetro = 4"</v>
          </cell>
          <cell r="C122" t="str">
            <v>UN</v>
          </cell>
          <cell r="D122">
            <v>3</v>
          </cell>
          <cell r="E122">
            <v>4950</v>
          </cell>
          <cell r="F122">
            <v>4950</v>
          </cell>
        </row>
        <row r="123">
          <cell r="A123">
            <v>14.35</v>
          </cell>
          <cell r="B123" t="str">
            <v>Empates para tubería tipo B Diámetro = 6"</v>
          </cell>
          <cell r="C123" t="str">
            <v>UN</v>
          </cell>
          <cell r="D123">
            <v>2</v>
          </cell>
          <cell r="E123">
            <v>4950</v>
          </cell>
          <cell r="F123">
            <v>4950</v>
          </cell>
        </row>
        <row r="124">
          <cell r="A124">
            <v>14.36</v>
          </cell>
          <cell r="B124" t="str">
            <v>Empates para tubería tipo B Diámetro = 8"</v>
          </cell>
          <cell r="C124" t="str">
            <v>UN</v>
          </cell>
          <cell r="D124">
            <v>2</v>
          </cell>
          <cell r="E124">
            <v>4950</v>
          </cell>
          <cell r="F124">
            <v>4950</v>
          </cell>
        </row>
        <row r="125">
          <cell r="A125">
            <v>14.37</v>
          </cell>
          <cell r="B125" t="str">
            <v>Empates para tubería tipo E Diámetro = 4"</v>
          </cell>
          <cell r="C125" t="str">
            <v>UN</v>
          </cell>
          <cell r="D125">
            <v>1</v>
          </cell>
          <cell r="E125">
            <v>4950</v>
          </cell>
          <cell r="F125">
            <v>4950</v>
          </cell>
        </row>
        <row r="126">
          <cell r="A126">
            <v>14.38</v>
          </cell>
          <cell r="B126" t="str">
            <v>Empates para tubería tipo E Diámetro = 6"</v>
          </cell>
          <cell r="C126" t="str">
            <v>UN</v>
          </cell>
          <cell r="D126">
            <v>1</v>
          </cell>
          <cell r="E126">
            <v>4950</v>
          </cell>
          <cell r="F126">
            <v>4950</v>
          </cell>
        </row>
        <row r="127">
          <cell r="A127">
            <v>14.39</v>
          </cell>
          <cell r="B127" t="str">
            <v>Empates para tubería tipo E Diámetro = 8"</v>
          </cell>
          <cell r="C127" t="str">
            <v>UN</v>
          </cell>
          <cell r="D127">
            <v>1</v>
          </cell>
          <cell r="E127">
            <v>4950</v>
          </cell>
          <cell r="F127">
            <v>4950</v>
          </cell>
        </row>
        <row r="128">
          <cell r="A128" t="str">
            <v>14.40.</v>
          </cell>
          <cell r="B128" t="str">
            <v>Empates para tubería tipo E Diámetro = 8" X 12"</v>
          </cell>
          <cell r="C128" t="str">
            <v>UN</v>
          </cell>
          <cell r="D128">
            <v>1</v>
          </cell>
          <cell r="E128">
            <v>4950</v>
          </cell>
          <cell r="F128">
            <v>4950</v>
          </cell>
        </row>
        <row r="129">
          <cell r="A129">
            <v>14.41</v>
          </cell>
          <cell r="B129" t="str">
            <v>Empates para tubería tipo E Diámetro = 12"</v>
          </cell>
          <cell r="C129" t="str">
            <v>UN</v>
          </cell>
          <cell r="D129">
            <v>1</v>
          </cell>
          <cell r="E129">
            <v>4950</v>
          </cell>
          <cell r="F129">
            <v>4950</v>
          </cell>
        </row>
        <row r="130">
          <cell r="A130">
            <v>14.42</v>
          </cell>
          <cell r="B130" t="str">
            <v>Empates para tubería tipo E Diámetro = 12" X 6"</v>
          </cell>
          <cell r="C130" t="str">
            <v>UN</v>
          </cell>
          <cell r="D130">
            <v>1</v>
          </cell>
          <cell r="E130">
            <v>4950</v>
          </cell>
          <cell r="F130">
            <v>4950</v>
          </cell>
        </row>
        <row r="131">
          <cell r="A131">
            <v>14.43</v>
          </cell>
          <cell r="B131" t="str">
            <v>Empates para tubería tipo F Diámetro = 3"</v>
          </cell>
          <cell r="C131" t="str">
            <v>UN</v>
          </cell>
          <cell r="D131">
            <v>4</v>
          </cell>
          <cell r="E131">
            <v>4950</v>
          </cell>
          <cell r="F131">
            <v>4950</v>
          </cell>
        </row>
        <row r="132">
          <cell r="A132">
            <v>14.44</v>
          </cell>
          <cell r="B132" t="str">
            <v>Empates para tubería tipo F Diámetro = 4"</v>
          </cell>
          <cell r="C132" t="str">
            <v>UN</v>
          </cell>
          <cell r="D132">
            <v>4</v>
          </cell>
          <cell r="E132">
            <v>4950</v>
          </cell>
          <cell r="F132">
            <v>4950</v>
          </cell>
        </row>
        <row r="133">
          <cell r="A133">
            <v>14.45</v>
          </cell>
          <cell r="B133" t="str">
            <v>Empates para tubería tipo F Diámetro = 6"</v>
          </cell>
          <cell r="C133" t="str">
            <v>UN</v>
          </cell>
          <cell r="D133">
            <v>4</v>
          </cell>
          <cell r="E133">
            <v>4950</v>
          </cell>
          <cell r="F133">
            <v>4950</v>
          </cell>
        </row>
        <row r="134">
          <cell r="A134">
            <v>14.46</v>
          </cell>
          <cell r="B134" t="str">
            <v>Empates para tubería tipo F Diámetro = 8"</v>
          </cell>
          <cell r="C134" t="str">
            <v>UN</v>
          </cell>
          <cell r="D134">
            <v>2</v>
          </cell>
          <cell r="E134">
            <v>4950</v>
          </cell>
          <cell r="F134">
            <v>4950</v>
          </cell>
        </row>
        <row r="135">
          <cell r="A135">
            <v>14.47</v>
          </cell>
          <cell r="B135" t="str">
            <v>Empates para tubería tipo F Diámetro = 12"</v>
          </cell>
          <cell r="C135" t="str">
            <v>UN</v>
          </cell>
          <cell r="D135">
            <v>2</v>
          </cell>
          <cell r="E135">
            <v>4950</v>
          </cell>
          <cell r="F135">
            <v>4950</v>
          </cell>
        </row>
        <row r="136">
          <cell r="A136">
            <v>14.48</v>
          </cell>
          <cell r="B136" t="str">
            <v>Empates para tubería tipo F Diámetro = 12" X 6"</v>
          </cell>
          <cell r="C136" t="str">
            <v>UN</v>
          </cell>
          <cell r="D136">
            <v>1</v>
          </cell>
          <cell r="E136">
            <v>206200</v>
          </cell>
          <cell r="F136">
            <v>206200</v>
          </cell>
        </row>
        <row r="137">
          <cell r="A137">
            <v>14.49</v>
          </cell>
          <cell r="B137" t="str">
            <v>Empates para tubería tipo I Diámetro 4"</v>
          </cell>
          <cell r="C137" t="str">
            <v>UN</v>
          </cell>
          <cell r="D137">
            <v>1</v>
          </cell>
          <cell r="E137">
            <v>4950</v>
          </cell>
          <cell r="F137">
            <v>4950</v>
          </cell>
        </row>
        <row r="138">
          <cell r="A138" t="str">
            <v>14.50.</v>
          </cell>
          <cell r="B138" t="str">
            <v>Empates para tubería tipo I* Diámetro = 3"</v>
          </cell>
          <cell r="C138" t="str">
            <v>UN</v>
          </cell>
          <cell r="D138">
            <v>1</v>
          </cell>
          <cell r="E138">
            <v>4950</v>
          </cell>
          <cell r="F138">
            <v>4950</v>
          </cell>
        </row>
        <row r="139">
          <cell r="A139">
            <v>14.51</v>
          </cell>
          <cell r="B139" t="str">
            <v>Empates para tubería tipo I* Diámetro = 4"</v>
          </cell>
          <cell r="C139" t="str">
            <v>UN</v>
          </cell>
          <cell r="D139">
            <v>1</v>
          </cell>
          <cell r="E139">
            <v>4950</v>
          </cell>
          <cell r="F139">
            <v>4950</v>
          </cell>
        </row>
        <row r="140">
          <cell r="A140">
            <v>14.52</v>
          </cell>
          <cell r="B140" t="str">
            <v>Empates para tubería tipo I* Diámetro = 6"</v>
          </cell>
          <cell r="C140" t="str">
            <v>UN</v>
          </cell>
          <cell r="D140">
            <v>3</v>
          </cell>
          <cell r="E140">
            <v>4950</v>
          </cell>
          <cell r="F140">
            <v>4950</v>
          </cell>
        </row>
        <row r="141">
          <cell r="A141">
            <v>14.53</v>
          </cell>
          <cell r="B141" t="str">
            <v>Empates para tubería tipo J* Diámetro = 2"</v>
          </cell>
          <cell r="C141" t="str">
            <v>UN</v>
          </cell>
          <cell r="D141">
            <v>4</v>
          </cell>
          <cell r="E141">
            <v>4950</v>
          </cell>
          <cell r="F141">
            <v>4950</v>
          </cell>
        </row>
        <row r="142">
          <cell r="A142">
            <v>14.54</v>
          </cell>
          <cell r="B142" t="str">
            <v>Hidrantes de Diámetro = 6"</v>
          </cell>
          <cell r="C142" t="str">
            <v>UN</v>
          </cell>
          <cell r="D142">
            <v>3</v>
          </cell>
          <cell r="E142">
            <v>2462915</v>
          </cell>
          <cell r="F142">
            <v>2462915</v>
          </cell>
        </row>
        <row r="143">
          <cell r="B143" t="str">
            <v>Reducciones HFELPVC</v>
          </cell>
          <cell r="F143">
            <v>0</v>
          </cell>
        </row>
        <row r="144">
          <cell r="A144">
            <v>14.55</v>
          </cell>
          <cell r="B144" t="str">
            <v xml:space="preserve">a - Diámetro = 4" X 2" </v>
          </cell>
          <cell r="C144" t="str">
            <v>UN</v>
          </cell>
          <cell r="D144">
            <v>2</v>
          </cell>
          <cell r="E144">
            <v>11250</v>
          </cell>
          <cell r="F144">
            <v>11250</v>
          </cell>
        </row>
        <row r="145">
          <cell r="A145">
            <v>14.56</v>
          </cell>
          <cell r="B145" t="str">
            <v>b - Diámetro = 4" X 3"</v>
          </cell>
          <cell r="C145" t="str">
            <v>UN</v>
          </cell>
          <cell r="D145">
            <v>4</v>
          </cell>
          <cell r="E145">
            <v>11560</v>
          </cell>
          <cell r="F145">
            <v>11560</v>
          </cell>
        </row>
        <row r="146">
          <cell r="A146">
            <v>14.57</v>
          </cell>
          <cell r="B146" t="str">
            <v>c - Diámetro = 6" X 2"</v>
          </cell>
          <cell r="C146" t="str">
            <v>UN</v>
          </cell>
          <cell r="D146">
            <v>1</v>
          </cell>
          <cell r="E146">
            <v>15620</v>
          </cell>
          <cell r="F146">
            <v>15620</v>
          </cell>
        </row>
        <row r="147">
          <cell r="A147">
            <v>14.58</v>
          </cell>
          <cell r="B147" t="str">
            <v>d - Diámetro = 6" X 3"</v>
          </cell>
          <cell r="C147" t="str">
            <v>UN</v>
          </cell>
          <cell r="D147">
            <v>1</v>
          </cell>
          <cell r="E147">
            <v>15985</v>
          </cell>
          <cell r="F147">
            <v>15985</v>
          </cell>
        </row>
        <row r="148">
          <cell r="A148">
            <v>14.59</v>
          </cell>
          <cell r="B148" t="str">
            <v>e - Diámetro = 6" X 4"</v>
          </cell>
          <cell r="C148" t="str">
            <v>UN</v>
          </cell>
          <cell r="D148">
            <v>2</v>
          </cell>
          <cell r="E148">
            <v>16520</v>
          </cell>
          <cell r="F148">
            <v>16520</v>
          </cell>
        </row>
        <row r="149">
          <cell r="A149" t="str">
            <v>14.60.</v>
          </cell>
          <cell r="B149" t="str">
            <v>f - Diámetro = 8" X 6"</v>
          </cell>
          <cell r="C149" t="str">
            <v>UN</v>
          </cell>
          <cell r="D149">
            <v>2</v>
          </cell>
          <cell r="E149">
            <v>17520</v>
          </cell>
          <cell r="F149">
            <v>17520</v>
          </cell>
        </row>
        <row r="150">
          <cell r="A150">
            <v>14.61</v>
          </cell>
          <cell r="B150" t="str">
            <v>g - Diámetro = 12" X 6"</v>
          </cell>
          <cell r="C150" t="str">
            <v>UN</v>
          </cell>
          <cell r="D150">
            <v>1</v>
          </cell>
          <cell r="E150">
            <v>22150</v>
          </cell>
          <cell r="F150">
            <v>22150</v>
          </cell>
        </row>
        <row r="151">
          <cell r="A151">
            <v>14.62</v>
          </cell>
          <cell r="B151" t="str">
            <v>h - Diámetro = 12" X 8"</v>
          </cell>
          <cell r="C151" t="str">
            <v>UN</v>
          </cell>
          <cell r="D151">
            <v>1</v>
          </cell>
          <cell r="E151">
            <v>23560</v>
          </cell>
          <cell r="F151">
            <v>23560</v>
          </cell>
        </row>
        <row r="152">
          <cell r="B152" t="str">
            <v>Tapones</v>
          </cell>
          <cell r="F152">
            <v>0</v>
          </cell>
        </row>
        <row r="153">
          <cell r="A153">
            <v>14.63</v>
          </cell>
          <cell r="B153" t="str">
            <v xml:space="preserve">a - Diámetro = 2" </v>
          </cell>
          <cell r="C153" t="str">
            <v>UN</v>
          </cell>
          <cell r="D153">
            <v>2</v>
          </cell>
          <cell r="E153">
            <v>71042</v>
          </cell>
          <cell r="F153">
            <v>71042</v>
          </cell>
        </row>
        <row r="154">
          <cell r="A154">
            <v>14.64</v>
          </cell>
          <cell r="B154" t="str">
            <v>b - Diámetro = 3"</v>
          </cell>
          <cell r="C154" t="str">
            <v>UN</v>
          </cell>
          <cell r="D154">
            <v>1</v>
          </cell>
          <cell r="E154">
            <v>79270</v>
          </cell>
          <cell r="F154">
            <v>79270</v>
          </cell>
        </row>
        <row r="155">
          <cell r="A155">
            <v>14.65</v>
          </cell>
          <cell r="B155" t="str">
            <v>c - Diámetro = 4"</v>
          </cell>
          <cell r="C155" t="str">
            <v>UN</v>
          </cell>
          <cell r="D155">
            <v>1</v>
          </cell>
          <cell r="E155">
            <v>98563</v>
          </cell>
          <cell r="F155">
            <v>98563</v>
          </cell>
        </row>
        <row r="156">
          <cell r="A156">
            <v>14.66</v>
          </cell>
          <cell r="B156" t="str">
            <v>d - Diámetro = 6"</v>
          </cell>
          <cell r="C156" t="str">
            <v>UN</v>
          </cell>
          <cell r="D156">
            <v>4</v>
          </cell>
          <cell r="E156">
            <v>166783</v>
          </cell>
          <cell r="F156">
            <v>166783</v>
          </cell>
        </row>
        <row r="157">
          <cell r="A157">
            <v>14.67</v>
          </cell>
          <cell r="B157" t="str">
            <v>e - Diámetro = 8"</v>
          </cell>
          <cell r="C157" t="str">
            <v>UN</v>
          </cell>
          <cell r="D157">
            <v>2</v>
          </cell>
          <cell r="E157">
            <v>255594</v>
          </cell>
          <cell r="F157">
            <v>255594</v>
          </cell>
        </row>
        <row r="158">
          <cell r="A158">
            <v>14.68</v>
          </cell>
          <cell r="B158" t="str">
            <v>f - Diámetro = 12"</v>
          </cell>
          <cell r="C158" t="str">
            <v>UN</v>
          </cell>
          <cell r="D158">
            <v>1</v>
          </cell>
          <cell r="E158">
            <v>600832</v>
          </cell>
          <cell r="F158">
            <v>600832</v>
          </cell>
        </row>
        <row r="159">
          <cell r="B159" t="str">
            <v>Tees HFELPVC</v>
          </cell>
          <cell r="F159">
            <v>0</v>
          </cell>
        </row>
        <row r="160">
          <cell r="A160">
            <v>14.69</v>
          </cell>
          <cell r="B160" t="str">
            <v>a - Diámetro = 4" X 4"</v>
          </cell>
          <cell r="C160" t="str">
            <v>UN</v>
          </cell>
          <cell r="D160">
            <v>1</v>
          </cell>
          <cell r="E160">
            <v>45924</v>
          </cell>
          <cell r="F160">
            <v>45924</v>
          </cell>
        </row>
        <row r="161">
          <cell r="A161" t="str">
            <v>14.70.</v>
          </cell>
          <cell r="B161" t="str">
            <v>b - Diámetro = 6" X 3"</v>
          </cell>
          <cell r="C161" t="str">
            <v>UN</v>
          </cell>
          <cell r="D161">
            <v>1</v>
          </cell>
          <cell r="E161">
            <v>60102</v>
          </cell>
          <cell r="F161">
            <v>60102</v>
          </cell>
        </row>
        <row r="162">
          <cell r="A162">
            <v>14.71</v>
          </cell>
          <cell r="B162" t="str">
            <v>c - Diámetro = 6" X 4"</v>
          </cell>
          <cell r="C162" t="str">
            <v>UN</v>
          </cell>
          <cell r="D162">
            <v>13</v>
          </cell>
          <cell r="E162">
            <v>61250</v>
          </cell>
          <cell r="F162">
            <v>61250</v>
          </cell>
        </row>
        <row r="163">
          <cell r="A163">
            <v>14.72</v>
          </cell>
          <cell r="B163" t="str">
            <v>d - Diámetro = 6" X 6"</v>
          </cell>
          <cell r="C163" t="str">
            <v>UN</v>
          </cell>
          <cell r="D163">
            <v>10</v>
          </cell>
          <cell r="E163">
            <v>62520</v>
          </cell>
          <cell r="F163">
            <v>62520</v>
          </cell>
        </row>
        <row r="164">
          <cell r="A164">
            <v>14.73</v>
          </cell>
          <cell r="B164" t="str">
            <v>e - Diámetro = 8" X 4"</v>
          </cell>
          <cell r="C164" t="str">
            <v>UN</v>
          </cell>
          <cell r="D164">
            <v>1</v>
          </cell>
          <cell r="E164">
            <v>62520</v>
          </cell>
          <cell r="F164">
            <v>62520</v>
          </cell>
        </row>
        <row r="165">
          <cell r="A165">
            <v>14.74</v>
          </cell>
          <cell r="B165" t="str">
            <v>f - Diámetro = 8" X 6"</v>
          </cell>
          <cell r="C165" t="str">
            <v>UN</v>
          </cell>
          <cell r="D165">
            <v>3</v>
          </cell>
          <cell r="E165">
            <v>62560</v>
          </cell>
          <cell r="F165">
            <v>62560</v>
          </cell>
        </row>
        <row r="166">
          <cell r="A166">
            <v>14.75</v>
          </cell>
          <cell r="B166" t="str">
            <v>g - Diámetro = 8" X 8"</v>
          </cell>
          <cell r="C166" t="str">
            <v>UN</v>
          </cell>
          <cell r="D166">
            <v>2</v>
          </cell>
          <cell r="E166">
            <v>68975</v>
          </cell>
          <cell r="F166">
            <v>68975</v>
          </cell>
        </row>
        <row r="167">
          <cell r="A167">
            <v>14.76</v>
          </cell>
          <cell r="B167" t="str">
            <v>h - Diámetro = 12" X 4"</v>
          </cell>
          <cell r="C167" t="str">
            <v>UN</v>
          </cell>
          <cell r="D167">
            <v>2</v>
          </cell>
          <cell r="E167">
            <v>98562</v>
          </cell>
          <cell r="F167">
            <v>98562</v>
          </cell>
        </row>
        <row r="168">
          <cell r="A168">
            <v>14.77</v>
          </cell>
          <cell r="B168" t="str">
            <v>i - Diámetro = 12" X 6"</v>
          </cell>
          <cell r="C168" t="str">
            <v>UN</v>
          </cell>
          <cell r="D168">
            <v>2</v>
          </cell>
          <cell r="E168">
            <v>897081</v>
          </cell>
          <cell r="F168">
            <v>897081</v>
          </cell>
        </row>
        <row r="169">
          <cell r="A169">
            <v>14.78</v>
          </cell>
          <cell r="B169" t="str">
            <v>j - Diámetro = 12" X 8"</v>
          </cell>
          <cell r="C169" t="str">
            <v>UN</v>
          </cell>
          <cell r="D169">
            <v>1</v>
          </cell>
          <cell r="E169">
            <v>943893</v>
          </cell>
          <cell r="F169">
            <v>943893</v>
          </cell>
        </row>
        <row r="170">
          <cell r="A170">
            <v>14.79</v>
          </cell>
          <cell r="B170" t="str">
            <v>k - Diámetro = 12" X 12"</v>
          </cell>
          <cell r="C170" t="str">
            <v>UN</v>
          </cell>
          <cell r="D170">
            <v>2</v>
          </cell>
          <cell r="E170">
            <v>1302367</v>
          </cell>
          <cell r="F170">
            <v>1302367</v>
          </cell>
        </row>
        <row r="171">
          <cell r="B171" t="str">
            <v>Válvulas HFELPVC (Incluye caja correspondiente)</v>
          </cell>
          <cell r="F171">
            <v>0</v>
          </cell>
        </row>
        <row r="172">
          <cell r="A172" t="str">
            <v>14.80.</v>
          </cell>
          <cell r="B172" t="str">
            <v>a - Diámetro = 3"</v>
          </cell>
          <cell r="C172" t="str">
            <v>UN</v>
          </cell>
          <cell r="D172">
            <v>1</v>
          </cell>
          <cell r="E172">
            <v>361008</v>
          </cell>
          <cell r="F172">
            <v>361008</v>
          </cell>
        </row>
        <row r="173">
          <cell r="A173">
            <v>14.81</v>
          </cell>
          <cell r="B173" t="str">
            <v>b - Diámetro = 4"</v>
          </cell>
          <cell r="C173" t="str">
            <v>UN</v>
          </cell>
          <cell r="D173">
            <v>14</v>
          </cell>
          <cell r="E173">
            <v>451214</v>
          </cell>
          <cell r="F173">
            <v>451214</v>
          </cell>
        </row>
        <row r="174">
          <cell r="A174">
            <v>14.82</v>
          </cell>
          <cell r="B174" t="str">
            <v>c - Diámetro = 6"</v>
          </cell>
          <cell r="C174" t="str">
            <v>UN</v>
          </cell>
          <cell r="D174">
            <v>32</v>
          </cell>
          <cell r="E174">
            <v>834966</v>
          </cell>
          <cell r="F174">
            <v>834966</v>
          </cell>
        </row>
        <row r="175">
          <cell r="A175">
            <v>14.83</v>
          </cell>
          <cell r="B175" t="str">
            <v>d - Diámetro = 8"</v>
          </cell>
          <cell r="C175" t="str">
            <v>UN</v>
          </cell>
          <cell r="D175">
            <v>2</v>
          </cell>
          <cell r="E175">
            <v>1256230</v>
          </cell>
          <cell r="F175">
            <v>1256230</v>
          </cell>
        </row>
        <row r="176">
          <cell r="A176">
            <v>14.84</v>
          </cell>
          <cell r="B176" t="str">
            <v>e - Diámetro = 12"</v>
          </cell>
          <cell r="C176" t="str">
            <v>UN</v>
          </cell>
          <cell r="D176">
            <v>3</v>
          </cell>
          <cell r="E176">
            <v>1976145</v>
          </cell>
          <cell r="F176">
            <v>1976145</v>
          </cell>
        </row>
        <row r="177">
          <cell r="A177">
            <v>14.85</v>
          </cell>
          <cell r="B177" t="str">
            <v>Conexión domiciliaria</v>
          </cell>
          <cell r="C177" t="str">
            <v>UN</v>
          </cell>
          <cell r="D177">
            <v>112</v>
          </cell>
          <cell r="E177">
            <v>44018</v>
          </cell>
          <cell r="F177">
            <v>44018</v>
          </cell>
        </row>
        <row r="178">
          <cell r="A178">
            <v>14.86</v>
          </cell>
          <cell r="B178" t="str">
            <v>Suministro e instalación de concreto para atraque de tuberías (f'c=175 Kg/cm2)</v>
          </cell>
          <cell r="C178" t="str">
            <v>M3</v>
          </cell>
          <cell r="D178">
            <v>40</v>
          </cell>
          <cell r="E178">
            <v>263217</v>
          </cell>
          <cell r="F178">
            <v>263217</v>
          </cell>
        </row>
        <row r="179">
          <cell r="A179">
            <v>14.87</v>
          </cell>
          <cell r="B179" t="str">
            <v>Construcción de cajas de inspección</v>
          </cell>
          <cell r="C179" t="str">
            <v>UN</v>
          </cell>
          <cell r="D179">
            <v>14</v>
          </cell>
          <cell r="E179">
            <v>55563</v>
          </cell>
          <cell r="F179">
            <v>55563</v>
          </cell>
        </row>
        <row r="180">
          <cell r="A180">
            <v>14.88</v>
          </cell>
          <cell r="B180" t="str">
            <v>Recalce de pozos de inspección vehiculares</v>
          </cell>
          <cell r="C180" t="str">
            <v>UN</v>
          </cell>
          <cell r="D180">
            <v>11</v>
          </cell>
          <cell r="E180">
            <v>232069</v>
          </cell>
          <cell r="F180">
            <v>232069</v>
          </cell>
        </row>
        <row r="181">
          <cell r="B181" t="str">
            <v xml:space="preserve">OBRAS PARA RED DE ENERGIA ELECTRICA </v>
          </cell>
          <cell r="F181">
            <v>0</v>
          </cell>
        </row>
        <row r="182">
          <cell r="B182" t="str">
            <v xml:space="preserve">CANALIZACION PARA REDES DE ENERGIA ELECTRICA </v>
          </cell>
          <cell r="F182">
            <v>0</v>
          </cell>
        </row>
        <row r="183">
          <cell r="A183">
            <v>15.1</v>
          </cell>
          <cell r="B183" t="str">
            <v>b2-Suministro. transporte y colocación de dos ductos de PVC-TDP  3" en cruce de calzada según norma CS207.</v>
          </cell>
          <cell r="C183" t="str">
            <v>Ml</v>
          </cell>
          <cell r="D183">
            <v>180</v>
          </cell>
          <cell r="E183">
            <v>24332</v>
          </cell>
          <cell r="F183">
            <v>24332</v>
          </cell>
        </row>
        <row r="184">
          <cell r="A184">
            <v>15.2</v>
          </cell>
          <cell r="B184" t="str">
            <v>e-Suministro, transporte. y colocación de seis ductos de PVC-TDP 4" en cruce de calzada según norma CS210.</v>
          </cell>
          <cell r="C184" t="str">
            <v>ML</v>
          </cell>
          <cell r="D184">
            <v>122</v>
          </cell>
          <cell r="E184">
            <v>81185</v>
          </cell>
          <cell r="F184">
            <v>81185</v>
          </cell>
        </row>
        <row r="185">
          <cell r="A185" t="str">
            <v xml:space="preserve"> </v>
          </cell>
          <cell r="B185" t="str">
            <v>Construcción de cajas de inspección de acuerdo con las normas y diseños de la E.E.B. ; incluye marco y tapa.</v>
          </cell>
          <cell r="F185">
            <v>0</v>
          </cell>
        </row>
        <row r="186">
          <cell r="A186">
            <v>15.3</v>
          </cell>
          <cell r="B186" t="str">
            <v xml:space="preserve">  a- cajas 1CS.(275 EEB)</v>
          </cell>
          <cell r="C186" t="str">
            <v>UND.</v>
          </cell>
          <cell r="D186">
            <v>62</v>
          </cell>
          <cell r="E186">
            <v>574000</v>
          </cell>
          <cell r="F186">
            <v>574000</v>
          </cell>
        </row>
        <row r="187">
          <cell r="A187">
            <v>15.4</v>
          </cell>
          <cell r="B187" t="str">
            <v xml:space="preserve">  b- cajas 2CS.(276 EEB)</v>
          </cell>
          <cell r="C187" t="str">
            <v>UND.</v>
          </cell>
          <cell r="D187">
            <v>58</v>
          </cell>
          <cell r="E187">
            <v>737143</v>
          </cell>
          <cell r="F187">
            <v>737143</v>
          </cell>
        </row>
        <row r="188">
          <cell r="A188">
            <v>15.5</v>
          </cell>
          <cell r="B188" t="str">
            <v xml:space="preserve">  c- cajas AP. (274 EEB)</v>
          </cell>
          <cell r="C188" t="str">
            <v>UND.</v>
          </cell>
          <cell r="D188">
            <v>250</v>
          </cell>
          <cell r="E188">
            <v>305644</v>
          </cell>
          <cell r="F188">
            <v>305644</v>
          </cell>
        </row>
        <row r="189">
          <cell r="A189">
            <v>15.6</v>
          </cell>
          <cell r="B189" t="str">
            <v xml:space="preserve">  d- caja tipo vehicular.(CS 280)</v>
          </cell>
          <cell r="C189" t="str">
            <v>UND.</v>
          </cell>
          <cell r="D189">
            <v>4</v>
          </cell>
          <cell r="E189">
            <v>1560950</v>
          </cell>
          <cell r="F189">
            <v>1560950</v>
          </cell>
        </row>
        <row r="190">
          <cell r="A190">
            <v>15.7</v>
          </cell>
          <cell r="B190" t="str">
            <v>Reconstrucción de cámaras existentes CS 274</v>
          </cell>
          <cell r="C190" t="str">
            <v>UND.</v>
          </cell>
          <cell r="D190">
            <v>20</v>
          </cell>
          <cell r="E190">
            <v>208350</v>
          </cell>
          <cell r="F190">
            <v>208350</v>
          </cell>
        </row>
        <row r="191">
          <cell r="A191">
            <v>15.8</v>
          </cell>
          <cell r="B191" t="str">
            <v>Reconstrucción de cámaras existentes CS 275</v>
          </cell>
          <cell r="C191" t="str">
            <v>UND.</v>
          </cell>
          <cell r="D191">
            <v>72</v>
          </cell>
          <cell r="E191">
            <v>430874</v>
          </cell>
          <cell r="F191">
            <v>430874</v>
          </cell>
        </row>
        <row r="192">
          <cell r="A192">
            <v>15.9</v>
          </cell>
          <cell r="B192" t="str">
            <v>Reconstrucción de cámaras existentes CS 276</v>
          </cell>
          <cell r="C192" t="str">
            <v>UND.</v>
          </cell>
          <cell r="D192">
            <v>96</v>
          </cell>
          <cell r="E192">
            <v>552858</v>
          </cell>
          <cell r="F192">
            <v>552858</v>
          </cell>
        </row>
        <row r="193">
          <cell r="A193" t="str">
            <v>15.10.</v>
          </cell>
          <cell r="B193" t="str">
            <v>Reconstrucción de cámaras existentes CS 280</v>
          </cell>
          <cell r="C193" t="str">
            <v>ML</v>
          </cell>
          <cell r="D193">
            <v>10</v>
          </cell>
          <cell r="E193">
            <v>1170712</v>
          </cell>
          <cell r="F193">
            <v>1170712</v>
          </cell>
        </row>
        <row r="194">
          <cell r="A194">
            <v>15.11</v>
          </cell>
          <cell r="B194" t="str">
            <v>Construcción canalización 2*3" PVC por circuito (incluye terminal de campana).</v>
          </cell>
          <cell r="C194" t="str">
            <v>ML</v>
          </cell>
          <cell r="D194">
            <v>7300</v>
          </cell>
          <cell r="E194">
            <v>9231</v>
          </cell>
          <cell r="F194">
            <v>9231</v>
          </cell>
        </row>
        <row r="195">
          <cell r="A195">
            <v>15.12</v>
          </cell>
          <cell r="B195" t="str">
            <v>Adaptar cámaras CS 275 y CS 276 existentes a tipo vehicular CS 280</v>
          </cell>
          <cell r="C195" t="str">
            <v>UN</v>
          </cell>
          <cell r="D195">
            <v>22</v>
          </cell>
          <cell r="E195">
            <v>1131700</v>
          </cell>
          <cell r="F195">
            <v>1131700</v>
          </cell>
        </row>
        <row r="196">
          <cell r="A196">
            <v>15.13</v>
          </cell>
          <cell r="B196" t="str">
            <v>Construcción de canalización 6*4" PVC (incluye terminal de campana).</v>
          </cell>
          <cell r="C196" t="str">
            <v>ML</v>
          </cell>
          <cell r="D196">
            <v>1840</v>
          </cell>
          <cell r="E196">
            <v>48866</v>
          </cell>
          <cell r="F196">
            <v>48866</v>
          </cell>
        </row>
        <row r="197">
          <cell r="A197">
            <v>15.14</v>
          </cell>
          <cell r="B197" t="str">
            <v>Construcción de canalización 4*4" PVC (incluye terminal de campana).</v>
          </cell>
          <cell r="C197" t="str">
            <v>ML</v>
          </cell>
          <cell r="D197">
            <v>262</v>
          </cell>
          <cell r="E197">
            <v>31731</v>
          </cell>
          <cell r="F197">
            <v>31731</v>
          </cell>
        </row>
        <row r="198">
          <cell r="A198">
            <v>15.15</v>
          </cell>
          <cell r="B198" t="str">
            <v>Construcción de canalización 3*4" PVC (incluye terminal de campana).</v>
          </cell>
          <cell r="C198" t="str">
            <v>ML</v>
          </cell>
          <cell r="D198">
            <v>670</v>
          </cell>
          <cell r="E198">
            <v>25008</v>
          </cell>
          <cell r="F198">
            <v>25008</v>
          </cell>
        </row>
        <row r="199">
          <cell r="A199">
            <v>15.16</v>
          </cell>
          <cell r="B199" t="str">
            <v>Construcción de canalización 2*4" PVC (incluye terminal de campana).</v>
          </cell>
          <cell r="C199" t="str">
            <v>ML</v>
          </cell>
          <cell r="D199">
            <v>1002</v>
          </cell>
          <cell r="E199">
            <v>17411</v>
          </cell>
          <cell r="F199">
            <v>17411</v>
          </cell>
        </row>
        <row r="200">
          <cell r="A200">
            <v>15.17</v>
          </cell>
          <cell r="B200" t="str">
            <v>Construcción de canalización 1*4" PVC (incluye terminal de campana).</v>
          </cell>
          <cell r="C200" t="str">
            <v>ML</v>
          </cell>
          <cell r="D200">
            <v>1280</v>
          </cell>
          <cell r="E200">
            <v>10066</v>
          </cell>
          <cell r="F200">
            <v>10066</v>
          </cell>
        </row>
        <row r="201">
          <cell r="A201">
            <v>15.18</v>
          </cell>
          <cell r="B201" t="str">
            <v>Suministro y prolongación de 1*1" Conduit metálica (en paraderos)</v>
          </cell>
          <cell r="C201" t="str">
            <v>ML</v>
          </cell>
          <cell r="D201">
            <v>3960</v>
          </cell>
          <cell r="E201">
            <v>9901</v>
          </cell>
          <cell r="F201">
            <v>9901</v>
          </cell>
        </row>
        <row r="202">
          <cell r="A202">
            <v>15.19</v>
          </cell>
          <cell r="B202" t="str">
            <v>Suministro y prolongación de 1*2" Conduit metálica (en paraderos)</v>
          </cell>
          <cell r="C202" t="str">
            <v>ML</v>
          </cell>
          <cell r="D202">
            <v>30</v>
          </cell>
          <cell r="E202">
            <v>17884</v>
          </cell>
          <cell r="F202">
            <v>17884</v>
          </cell>
        </row>
        <row r="203">
          <cell r="A203" t="str">
            <v>15.20.</v>
          </cell>
          <cell r="B203" t="str">
            <v>Suministro y prolongación de 1*3" Conduit metálica (en paraderos)</v>
          </cell>
          <cell r="C203" t="str">
            <v>ML</v>
          </cell>
          <cell r="D203">
            <v>124</v>
          </cell>
          <cell r="E203">
            <v>34312</v>
          </cell>
          <cell r="F203">
            <v>34312</v>
          </cell>
        </row>
        <row r="204">
          <cell r="A204">
            <v>15.21</v>
          </cell>
          <cell r="B204" t="str">
            <v>Suministro y Transporte de postes de 14 m. 750 kg AP 801</v>
          </cell>
          <cell r="C204" t="str">
            <v>UN</v>
          </cell>
          <cell r="D204">
            <v>108</v>
          </cell>
          <cell r="E204">
            <v>677427</v>
          </cell>
          <cell r="F204">
            <v>677427</v>
          </cell>
        </row>
        <row r="205">
          <cell r="A205">
            <v>15.22</v>
          </cell>
          <cell r="B205" t="str">
            <v>Ahoyada, hincada, aplomada de poste de 14 m,</v>
          </cell>
          <cell r="C205" t="str">
            <v>UN</v>
          </cell>
          <cell r="D205">
            <v>108</v>
          </cell>
          <cell r="E205">
            <v>71205</v>
          </cell>
          <cell r="F205">
            <v>71205</v>
          </cell>
        </row>
        <row r="206">
          <cell r="A206">
            <v>15.23</v>
          </cell>
          <cell r="B206" t="str">
            <v>Suministro y Transporte de postes de 12 m. 1050 kg</v>
          </cell>
          <cell r="C206" t="str">
            <v>UN</v>
          </cell>
          <cell r="D206">
            <v>4</v>
          </cell>
          <cell r="E206">
            <v>554358</v>
          </cell>
          <cell r="F206">
            <v>554358</v>
          </cell>
        </row>
        <row r="207">
          <cell r="A207">
            <v>15.24</v>
          </cell>
          <cell r="B207" t="str">
            <v>Ahoyada, hincada, aplomada de poste de 12 m, 1050 kg.</v>
          </cell>
          <cell r="C207" t="str">
            <v>UN</v>
          </cell>
          <cell r="D207">
            <v>4</v>
          </cell>
          <cell r="E207">
            <v>55500</v>
          </cell>
          <cell r="F207">
            <v>55500</v>
          </cell>
        </row>
        <row r="208">
          <cell r="A208">
            <v>15.25</v>
          </cell>
          <cell r="B208" t="str">
            <v>Suministro, transporte y montaje de Cable 3*No 1 + No 2 AWG, Aluminio, THW, AWG. Doble aislamiento</v>
          </cell>
          <cell r="C208" t="str">
            <v>UN</v>
          </cell>
          <cell r="D208">
            <v>630</v>
          </cell>
          <cell r="E208">
            <v>15750</v>
          </cell>
          <cell r="F208">
            <v>15750</v>
          </cell>
        </row>
        <row r="209">
          <cell r="A209">
            <v>15.26</v>
          </cell>
          <cell r="B209" t="str">
            <v>Suministro, transporte y montaje de Cable 3*No 2 + No 4 AWG, Aluminio, THW, AWG. Doble aislamiento</v>
          </cell>
          <cell r="C209" t="str">
            <v>UN</v>
          </cell>
          <cell r="D209">
            <v>1060</v>
          </cell>
          <cell r="E209">
            <v>11621</v>
          </cell>
          <cell r="F209">
            <v>11621</v>
          </cell>
        </row>
        <row r="210">
          <cell r="A210">
            <v>15.27</v>
          </cell>
          <cell r="B210" t="str">
            <v>Suministro, transporte y montaje de Cable 3*No 4 + No 6 AWG, Aluminio, THW, AWG. Doble aislamiento</v>
          </cell>
          <cell r="C210" t="str">
            <v>ML</v>
          </cell>
          <cell r="D210">
            <v>7100</v>
          </cell>
          <cell r="E210">
            <v>9011</v>
          </cell>
          <cell r="F210">
            <v>9011</v>
          </cell>
        </row>
        <row r="211">
          <cell r="A211">
            <v>15.28</v>
          </cell>
          <cell r="B211" t="str">
            <v>Suministro, transporte y montaje de Cable 2*No 8 thw Cu, extremos estañados, (según Norma de EEB:)</v>
          </cell>
          <cell r="C211" t="str">
            <v>ML</v>
          </cell>
          <cell r="D211">
            <v>4200</v>
          </cell>
          <cell r="E211">
            <v>3563</v>
          </cell>
          <cell r="F211">
            <v>3563</v>
          </cell>
        </row>
        <row r="212">
          <cell r="A212">
            <v>15.29</v>
          </cell>
          <cell r="B212" t="str">
            <v>Suministro, transporte y montaje de Cable 2*No 8 thw Cu, conectores de resorte en empalme</v>
          </cell>
          <cell r="C212" t="str">
            <v>ML</v>
          </cell>
          <cell r="D212">
            <v>1960</v>
          </cell>
          <cell r="E212">
            <v>4258</v>
          </cell>
          <cell r="F212">
            <v>4258</v>
          </cell>
        </row>
        <row r="213">
          <cell r="A213" t="str">
            <v>15.30.</v>
          </cell>
          <cell r="B213" t="str">
            <v>Suministro, transporte y montaje de barraje preformado 6 salidas con fusibles AP 820 circuito soporte y fijación</v>
          </cell>
          <cell r="C213" t="str">
            <v>UN</v>
          </cell>
          <cell r="D213">
            <v>12</v>
          </cell>
          <cell r="E213">
            <v>165715</v>
          </cell>
          <cell r="F213">
            <v>165715</v>
          </cell>
        </row>
        <row r="214">
          <cell r="A214">
            <v>15.31</v>
          </cell>
          <cell r="B214" t="str">
            <v>Suministro, transporte y montaje de Puesta a Tierra neutro: varilla coperweld 2.4 m. Conectores, cable No. 4 Cu</v>
          </cell>
          <cell r="C214" t="str">
            <v>UN</v>
          </cell>
          <cell r="D214">
            <v>96</v>
          </cell>
          <cell r="E214">
            <v>99887</v>
          </cell>
          <cell r="F214">
            <v>99887</v>
          </cell>
        </row>
        <row r="215">
          <cell r="A215">
            <v>15.32</v>
          </cell>
          <cell r="B215" t="str">
            <v>Suministro y colocación de marcación según normas EEB sobre postes, cámaras y circuitos.</v>
          </cell>
          <cell r="C215" t="str">
            <v>UN</v>
          </cell>
          <cell r="D215">
            <v>710</v>
          </cell>
          <cell r="E215">
            <v>25886</v>
          </cell>
          <cell r="F215">
            <v>25886</v>
          </cell>
        </row>
        <row r="216">
          <cell r="A216">
            <v>15.33</v>
          </cell>
          <cell r="B216" t="str">
            <v>Suministro, transporte y montaje de Tubería conduflex coraza PVC 3/4"</v>
          </cell>
          <cell r="C216" t="str">
            <v>ML</v>
          </cell>
          <cell r="D216">
            <v>690</v>
          </cell>
          <cell r="E216">
            <v>1708</v>
          </cell>
          <cell r="F216">
            <v>1708</v>
          </cell>
        </row>
        <row r="217">
          <cell r="A217">
            <v>15.34</v>
          </cell>
          <cell r="B217" t="str">
            <v>Suministro, transporte y montaje de Empalme multimolde de resina AP 839</v>
          </cell>
          <cell r="C217" t="str">
            <v>UN</v>
          </cell>
          <cell r="D217">
            <v>690</v>
          </cell>
          <cell r="E217">
            <v>122843</v>
          </cell>
          <cell r="F217">
            <v>122843</v>
          </cell>
        </row>
        <row r="218">
          <cell r="A218">
            <v>15.35</v>
          </cell>
          <cell r="B218" t="str">
            <v>Suministro y Transporte de  Luminarias de 400 w con fotocontrol</v>
          </cell>
          <cell r="C218" t="str">
            <v>UN</v>
          </cell>
          <cell r="D218">
            <v>260</v>
          </cell>
          <cell r="E218">
            <v>479025</v>
          </cell>
          <cell r="F218">
            <v>479025</v>
          </cell>
        </row>
        <row r="219">
          <cell r="A219">
            <v>15.36</v>
          </cell>
          <cell r="B219" t="str">
            <v>Suministro y Transporte de  Luminarias de 250 w con fotocontrol</v>
          </cell>
          <cell r="C219" t="str">
            <v>UN</v>
          </cell>
          <cell r="D219">
            <v>210</v>
          </cell>
          <cell r="E219">
            <v>454926</v>
          </cell>
          <cell r="F219">
            <v>454926</v>
          </cell>
        </row>
        <row r="220">
          <cell r="A220">
            <v>15.37</v>
          </cell>
          <cell r="B220" t="str">
            <v>Suministro y Transporte de  Luminarias de 150 w con fotocontrol</v>
          </cell>
          <cell r="C220" t="str">
            <v>UN</v>
          </cell>
          <cell r="D220">
            <v>210</v>
          </cell>
          <cell r="E220">
            <v>424899</v>
          </cell>
          <cell r="F220">
            <v>424899</v>
          </cell>
        </row>
        <row r="221">
          <cell r="A221">
            <v>15.38</v>
          </cell>
          <cell r="B221" t="str">
            <v>Suministro y Transporte de  Luminarias de 70 w con fotocontrol</v>
          </cell>
          <cell r="C221" t="str">
            <v>UN</v>
          </cell>
          <cell r="D221">
            <v>100</v>
          </cell>
          <cell r="E221">
            <v>251625</v>
          </cell>
          <cell r="F221">
            <v>251625</v>
          </cell>
        </row>
        <row r="222">
          <cell r="A222">
            <v>15.39</v>
          </cell>
          <cell r="B222" t="str">
            <v>Suministro y Transporte de  Luminarias de 50 w con fotocontrol</v>
          </cell>
          <cell r="C222" t="str">
            <v>UN</v>
          </cell>
          <cell r="D222">
            <v>240</v>
          </cell>
          <cell r="E222">
            <v>251265</v>
          </cell>
          <cell r="F222">
            <v>251265</v>
          </cell>
        </row>
        <row r="223">
          <cell r="A223" t="str">
            <v>15.40.</v>
          </cell>
          <cell r="B223" t="str">
            <v>Suministro, transporte de Bombilla de 400 w.</v>
          </cell>
          <cell r="C223" t="str">
            <v>UN</v>
          </cell>
          <cell r="D223">
            <v>260</v>
          </cell>
          <cell r="E223">
            <v>31455</v>
          </cell>
          <cell r="F223">
            <v>31455</v>
          </cell>
        </row>
        <row r="224">
          <cell r="A224">
            <v>15.41</v>
          </cell>
          <cell r="B224" t="str">
            <v>Suministro, transporte de Bombilla de 250 w.</v>
          </cell>
          <cell r="C224" t="str">
            <v>UN</v>
          </cell>
          <cell r="D224">
            <v>210</v>
          </cell>
          <cell r="E224">
            <v>31455</v>
          </cell>
          <cell r="F224">
            <v>31455</v>
          </cell>
        </row>
        <row r="225">
          <cell r="A225">
            <v>15.42</v>
          </cell>
          <cell r="B225" t="str">
            <v>Suministro, transporte de Bombilla de 150 w.</v>
          </cell>
          <cell r="C225" t="str">
            <v>UN</v>
          </cell>
          <cell r="D225">
            <v>210</v>
          </cell>
          <cell r="E225">
            <v>27960</v>
          </cell>
          <cell r="F225">
            <v>27960</v>
          </cell>
        </row>
        <row r="226">
          <cell r="A226">
            <v>15.43</v>
          </cell>
          <cell r="B226" t="str">
            <v>Suministro, transporte de Bombilla de 70 w.</v>
          </cell>
          <cell r="C226" t="str">
            <v>UN</v>
          </cell>
          <cell r="D226">
            <v>100</v>
          </cell>
          <cell r="E226">
            <v>25630</v>
          </cell>
          <cell r="F226">
            <v>25630</v>
          </cell>
        </row>
        <row r="227">
          <cell r="A227">
            <v>15.44</v>
          </cell>
          <cell r="B227" t="str">
            <v>Suministro, transporte de Bombilla de 50 w.</v>
          </cell>
          <cell r="C227" t="str">
            <v>UN</v>
          </cell>
          <cell r="D227">
            <v>240</v>
          </cell>
          <cell r="E227">
            <v>25630</v>
          </cell>
          <cell r="F227">
            <v>25630</v>
          </cell>
        </row>
        <row r="228">
          <cell r="A228">
            <v>15.45</v>
          </cell>
          <cell r="B228" t="str">
            <v>Mano de obra para Instalación de luminarias de 50 a 1000 W. Con todos los accesorios, herrajes y conexiones.</v>
          </cell>
          <cell r="C228" t="str">
            <v>UN</v>
          </cell>
          <cell r="D228">
            <v>670</v>
          </cell>
          <cell r="E228">
            <v>152207</v>
          </cell>
          <cell r="F228">
            <v>152207</v>
          </cell>
        </row>
        <row r="229">
          <cell r="A229">
            <v>15.46</v>
          </cell>
          <cell r="B229" t="str">
            <v>Relocalización de vanos de red de MT o BT, sencilla, incluyendo traslado de postería.</v>
          </cell>
          <cell r="C229" t="str">
            <v>Ml</v>
          </cell>
          <cell r="D229">
            <v>650</v>
          </cell>
          <cell r="E229">
            <v>5750</v>
          </cell>
          <cell r="F229">
            <v>5750</v>
          </cell>
        </row>
        <row r="230">
          <cell r="A230">
            <v>15.47</v>
          </cell>
          <cell r="B230" t="str">
            <v>Cárcamos para protección de canalizaciones eléctricas y telefónicas de 1.3 m.</v>
          </cell>
          <cell r="C230" t="str">
            <v>ML</v>
          </cell>
          <cell r="D230">
            <v>810</v>
          </cell>
          <cell r="E230">
            <v>87850</v>
          </cell>
          <cell r="F230">
            <v>87850</v>
          </cell>
        </row>
        <row r="231">
          <cell r="A231">
            <v>15.48</v>
          </cell>
          <cell r="B231" t="str">
            <v>Cárcamos para protección de canalizaciones eléctricas y telefónicas de 0,90 m.</v>
          </cell>
          <cell r="C231" t="str">
            <v>ML</v>
          </cell>
          <cell r="D231">
            <v>810</v>
          </cell>
          <cell r="E231">
            <v>69347</v>
          </cell>
          <cell r="F231">
            <v>69347</v>
          </cell>
        </row>
        <row r="232">
          <cell r="A232">
            <v>15.49</v>
          </cell>
          <cell r="B232" t="str">
            <v>Suministro transporte y montaje de Puesta a tierra de transformador</v>
          </cell>
          <cell r="C232" t="str">
            <v>UN</v>
          </cell>
          <cell r="D232">
            <v>7</v>
          </cell>
          <cell r="E232">
            <v>99887</v>
          </cell>
          <cell r="F232">
            <v>99887</v>
          </cell>
        </row>
        <row r="233">
          <cell r="A233" t="str">
            <v>15.50.</v>
          </cell>
          <cell r="B233" t="str">
            <v>Suministro, transporte y montaje de Sub - Estación tipo Pedestal 75 KVA ( tipo malla, fusible de respaldo) 11.4/480-277 V.</v>
          </cell>
          <cell r="C233" t="str">
            <v>UN</v>
          </cell>
          <cell r="D233">
            <v>4</v>
          </cell>
          <cell r="E233">
            <v>13543917</v>
          </cell>
          <cell r="F233">
            <v>13543917</v>
          </cell>
        </row>
        <row r="234">
          <cell r="A234">
            <v>15.51</v>
          </cell>
          <cell r="B234" t="str">
            <v>Suministro, transporte y montaje de Transformador de potencia, 45 KVA, autoprotegido 11,4/480-277 V.</v>
          </cell>
          <cell r="C234" t="str">
            <v>UN</v>
          </cell>
          <cell r="D234">
            <v>6</v>
          </cell>
          <cell r="E234">
            <v>5008892</v>
          </cell>
          <cell r="F234">
            <v>5008892</v>
          </cell>
        </row>
        <row r="235">
          <cell r="A235">
            <v>15.52</v>
          </cell>
          <cell r="B235" t="str">
            <v>Suministro, transporte y montaje de Acometida 3*2/0 + 1/0 awg, Cu THW 75 C. Para dos (2) transformadores.</v>
          </cell>
          <cell r="C235" t="str">
            <v>ML</v>
          </cell>
          <cell r="D235">
            <v>30</v>
          </cell>
          <cell r="E235">
            <v>41733</v>
          </cell>
          <cell r="F235">
            <v>41733</v>
          </cell>
        </row>
        <row r="236">
          <cell r="A236">
            <v>15.53</v>
          </cell>
          <cell r="B236" t="str">
            <v>Suministro de concreto F'C=175Kg/Cm2 para protección de ductería en cruce de calzada según normas y diseños de la E.E.B., para  canalización de ductos de diámetro 3" o 4". e=10.0 cms.</v>
          </cell>
          <cell r="C236" t="str">
            <v>M3</v>
          </cell>
          <cell r="D236">
            <v>40</v>
          </cell>
          <cell r="E236">
            <v>267300</v>
          </cell>
          <cell r="F236">
            <v>267300</v>
          </cell>
        </row>
        <row r="237">
          <cell r="A237" t="str">
            <v xml:space="preserve"> </v>
          </cell>
          <cell r="B237" t="str">
            <v>OBRAS VARIAS</v>
          </cell>
          <cell r="C237" t="str">
            <v xml:space="preserve"> </v>
          </cell>
          <cell r="F237">
            <v>0</v>
          </cell>
        </row>
        <row r="238">
          <cell r="A238">
            <v>15.54</v>
          </cell>
          <cell r="B238" t="str">
            <v xml:space="preserve">a- Traslado de Poste ALTA TENSION 115KV existente 27 Mts. y sub-poste Incluye  el desmontaje y montaje de Herrajes de retención  115 KV. a cargo de la E.E.B. </v>
          </cell>
          <cell r="C238" t="str">
            <v>UN</v>
          </cell>
          <cell r="D238">
            <v>12</v>
          </cell>
          <cell r="E238">
            <v>3750000</v>
          </cell>
          <cell r="F238">
            <v>3750000</v>
          </cell>
        </row>
        <row r="239">
          <cell r="A239">
            <v>15.55</v>
          </cell>
          <cell r="B239" t="str">
            <v>b- Cimentación, ahoyada y aplomada de poste ALTA TENSION 115 KV  a cargo de la E.E.B.</v>
          </cell>
          <cell r="C239" t="str">
            <v>UN</v>
          </cell>
          <cell r="D239">
            <v>12</v>
          </cell>
          <cell r="E239">
            <v>2135000</v>
          </cell>
          <cell r="F239">
            <v>2135000</v>
          </cell>
        </row>
        <row r="240">
          <cell r="A240">
            <v>15.56</v>
          </cell>
          <cell r="B240" t="str">
            <v>c- Traslado de red de circuito ALTA TENSION 115 KV a cargo de la E.E.B.</v>
          </cell>
          <cell r="C240" t="str">
            <v>ML</v>
          </cell>
          <cell r="D240">
            <v>1960</v>
          </cell>
          <cell r="E240">
            <v>9350</v>
          </cell>
          <cell r="F240">
            <v>9350</v>
          </cell>
        </row>
        <row r="241">
          <cell r="A241">
            <v>15.57</v>
          </cell>
          <cell r="B241" t="str">
            <v>d- Suministro de Herrajes para Estructura de retención para EEEB 115 KV.</v>
          </cell>
          <cell r="C241" t="str">
            <v>UN</v>
          </cell>
          <cell r="D241">
            <v>12</v>
          </cell>
          <cell r="E241">
            <v>1850000</v>
          </cell>
          <cell r="F241">
            <v>1850000</v>
          </cell>
        </row>
        <row r="242">
          <cell r="A242">
            <v>15.58</v>
          </cell>
          <cell r="B242" t="str">
            <v xml:space="preserve">e-Suministro de poste de 27 mts  tipo ALTA TENSION para estructura de  retención 115 KV. a cargo EEEB. </v>
          </cell>
          <cell r="C242" t="str">
            <v>UN</v>
          </cell>
          <cell r="D242">
            <v>12</v>
          </cell>
          <cell r="E242">
            <v>15660312</v>
          </cell>
          <cell r="F242">
            <v>15660312</v>
          </cell>
        </row>
        <row r="243">
          <cell r="A243">
            <v>15.59</v>
          </cell>
          <cell r="B243" t="str">
            <v>f- Retiro de poste de concreto de 14 Mts tipo A.P.</v>
          </cell>
          <cell r="C243" t="str">
            <v>UN</v>
          </cell>
          <cell r="D243">
            <v>254</v>
          </cell>
          <cell r="E243">
            <v>122325</v>
          </cell>
          <cell r="F243">
            <v>122325</v>
          </cell>
        </row>
        <row r="244">
          <cell r="A244" t="str">
            <v>15.60.</v>
          </cell>
          <cell r="B244" t="str">
            <v>g- Recalce cajas eléctricas sencillas</v>
          </cell>
          <cell r="C244" t="str">
            <v>UN</v>
          </cell>
          <cell r="D244">
            <v>81</v>
          </cell>
          <cell r="E244">
            <v>58050</v>
          </cell>
          <cell r="F244">
            <v>58050</v>
          </cell>
        </row>
        <row r="245">
          <cell r="A245">
            <v>15.61</v>
          </cell>
          <cell r="B245" t="str">
            <v>h- Recalce cajas eléctricas dobles</v>
          </cell>
          <cell r="C245" t="str">
            <v>UN</v>
          </cell>
          <cell r="D245">
            <v>20</v>
          </cell>
          <cell r="E245">
            <v>93100</v>
          </cell>
          <cell r="F245">
            <v>93100</v>
          </cell>
        </row>
        <row r="246">
          <cell r="A246">
            <v>15.62</v>
          </cell>
          <cell r="B246" t="str">
            <v>i- Adecuación cajas eléctricas en andenes a vehiculares</v>
          </cell>
          <cell r="C246" t="str">
            <v>UN</v>
          </cell>
          <cell r="D246">
            <v>315</v>
          </cell>
          <cell r="E246">
            <v>886000</v>
          </cell>
          <cell r="F246">
            <v>886000</v>
          </cell>
        </row>
        <row r="247">
          <cell r="A247">
            <v>15.63</v>
          </cell>
          <cell r="B247" t="str">
            <v>j- Recalce de pozos de inspección vehiculares</v>
          </cell>
          <cell r="C247" t="str">
            <v>UN</v>
          </cell>
          <cell r="D247">
            <v>26</v>
          </cell>
          <cell r="E247">
            <v>173500</v>
          </cell>
          <cell r="F247">
            <v>173500</v>
          </cell>
        </row>
        <row r="248">
          <cell r="B248" t="str">
            <v xml:space="preserve">CANALIZACION PARA RED DE TELEFONOS </v>
          </cell>
          <cell r="F248">
            <v>0</v>
          </cell>
        </row>
        <row r="249">
          <cell r="A249">
            <v>16.100000000000001</v>
          </cell>
          <cell r="B249" t="str">
            <v>a- Suministro y colocación de 4 ductos de PVC-TDP diámetro 4"</v>
          </cell>
          <cell r="C249" t="str">
            <v xml:space="preserve"> ML</v>
          </cell>
          <cell r="D249">
            <v>920</v>
          </cell>
          <cell r="E249">
            <v>47504</v>
          </cell>
          <cell r="F249">
            <v>47504</v>
          </cell>
        </row>
        <row r="250">
          <cell r="A250">
            <v>16.2</v>
          </cell>
          <cell r="B250" t="str">
            <v>b- Suministro y colocación de 8 ductos de PVC-TDP diámetro 4"</v>
          </cell>
          <cell r="C250" t="str">
            <v xml:space="preserve"> ML</v>
          </cell>
          <cell r="D250">
            <v>2430</v>
          </cell>
          <cell r="E250">
            <v>92790</v>
          </cell>
          <cell r="F250">
            <v>92790</v>
          </cell>
        </row>
        <row r="251">
          <cell r="A251">
            <v>16.3</v>
          </cell>
          <cell r="B251" t="str">
            <v>c- Suministro y colocación de 10 ductos de PVC-TDP diámetro 4"</v>
          </cell>
          <cell r="C251" t="str">
            <v>ML</v>
          </cell>
          <cell r="D251">
            <v>210</v>
          </cell>
          <cell r="E251">
            <v>115556</v>
          </cell>
          <cell r="F251">
            <v>115556</v>
          </cell>
        </row>
        <row r="252">
          <cell r="A252">
            <v>16.399999999999999</v>
          </cell>
          <cell r="B252" t="str">
            <v>d- Suministro y colocación de 12 ductos de PVC-TDP diámetro 4"</v>
          </cell>
          <cell r="C252" t="str">
            <v>ML</v>
          </cell>
          <cell r="D252">
            <v>330</v>
          </cell>
          <cell r="E252">
            <v>146646</v>
          </cell>
          <cell r="F252">
            <v>146646</v>
          </cell>
        </row>
        <row r="253">
          <cell r="A253">
            <v>16.5</v>
          </cell>
          <cell r="B253" t="str">
            <v>e-Suministro y colocación de 16 ductos de PVC-TDP diámetro 4"</v>
          </cell>
          <cell r="C253" t="str">
            <v>ML</v>
          </cell>
          <cell r="D253">
            <v>404</v>
          </cell>
          <cell r="E253">
            <v>222779</v>
          </cell>
          <cell r="F253">
            <v>222779</v>
          </cell>
        </row>
        <row r="254">
          <cell r="A254">
            <v>16.600000000000001</v>
          </cell>
          <cell r="B254" t="str">
            <v>f- Suministro y colocación de 16 ductos de Acero diámetro 4"</v>
          </cell>
          <cell r="C254" t="str">
            <v>ML</v>
          </cell>
          <cell r="D254">
            <v>36</v>
          </cell>
          <cell r="E254">
            <v>1459493</v>
          </cell>
          <cell r="F254">
            <v>1459493</v>
          </cell>
        </row>
        <row r="255">
          <cell r="A255">
            <v>16.7</v>
          </cell>
          <cell r="B255" t="str">
            <v>g- Construcción de cárcamo en mampostería y tapa en concreto reforzado según detalle de la ETB. para protección de ductos en cruce de calzada.</v>
          </cell>
          <cell r="C255" t="str">
            <v>ML</v>
          </cell>
          <cell r="D255">
            <v>160</v>
          </cell>
          <cell r="E255">
            <v>87850</v>
          </cell>
          <cell r="F255">
            <v>87850</v>
          </cell>
        </row>
        <row r="256">
          <cell r="A256" t="str">
            <v xml:space="preserve"> </v>
          </cell>
          <cell r="B256" t="str">
            <v>CONSTRUCCION DE CAMARAS DE INSPECCION DE ACUERDO CON LAS NORMAS Y DISEÑOS DE LA E.T.B. ; INCLUYE MARCO Y TAPA.</v>
          </cell>
          <cell r="F256">
            <v>0</v>
          </cell>
        </row>
        <row r="257">
          <cell r="A257">
            <v>16.8</v>
          </cell>
          <cell r="B257" t="str">
            <v>a- T-13</v>
          </cell>
          <cell r="C257" t="str">
            <v>UN</v>
          </cell>
          <cell r="D257">
            <v>26</v>
          </cell>
          <cell r="E257">
            <v>840075</v>
          </cell>
          <cell r="F257">
            <v>840075</v>
          </cell>
        </row>
        <row r="258">
          <cell r="A258">
            <v>16.899999999999999</v>
          </cell>
          <cell r="B258" t="str">
            <v>b- T-14</v>
          </cell>
          <cell r="C258" t="str">
            <v>UN</v>
          </cell>
          <cell r="D258">
            <v>14</v>
          </cell>
          <cell r="E258">
            <v>1125712</v>
          </cell>
          <cell r="F258">
            <v>1125712</v>
          </cell>
        </row>
        <row r="259">
          <cell r="A259" t="str">
            <v>16.10.</v>
          </cell>
          <cell r="B259" t="str">
            <v>c- T-16</v>
          </cell>
          <cell r="C259" t="str">
            <v>UN</v>
          </cell>
          <cell r="D259">
            <v>2</v>
          </cell>
          <cell r="E259">
            <v>1213951</v>
          </cell>
          <cell r="F259">
            <v>1213951</v>
          </cell>
        </row>
        <row r="260">
          <cell r="A260">
            <v>16.11</v>
          </cell>
          <cell r="B260" t="str">
            <v>d- T-16E</v>
          </cell>
          <cell r="C260" t="str">
            <v>UN</v>
          </cell>
          <cell r="D260">
            <v>2</v>
          </cell>
          <cell r="E260">
            <v>10407425</v>
          </cell>
          <cell r="F260">
            <v>10407425</v>
          </cell>
        </row>
        <row r="261">
          <cell r="A261">
            <v>16.12</v>
          </cell>
          <cell r="B261" t="str">
            <v>f- T-18</v>
          </cell>
          <cell r="C261" t="str">
            <v>UN</v>
          </cell>
          <cell r="D261">
            <v>2</v>
          </cell>
          <cell r="E261">
            <v>992070</v>
          </cell>
          <cell r="F261">
            <v>992070</v>
          </cell>
        </row>
        <row r="262">
          <cell r="B262" t="str">
            <v>RECONSTRUCCION DE CAMARAS DE INSPECCION DE ACUERDO CON LAS NORMAS Y DISEÑOS DE LA E.T.B. ; INCLUYE MARCO Y TAPA.</v>
          </cell>
        </row>
        <row r="263">
          <cell r="A263">
            <v>16.13</v>
          </cell>
          <cell r="B263" t="str">
            <v>a- RT-13A</v>
          </cell>
          <cell r="C263" t="str">
            <v>UN</v>
          </cell>
          <cell r="D263">
            <v>46</v>
          </cell>
          <cell r="E263">
            <v>927030</v>
          </cell>
          <cell r="F263">
            <v>927030</v>
          </cell>
        </row>
        <row r="264">
          <cell r="A264">
            <v>16.14</v>
          </cell>
          <cell r="B264" t="str">
            <v>b- RT-14</v>
          </cell>
          <cell r="C264" t="str">
            <v>UN</v>
          </cell>
          <cell r="D264">
            <v>10</v>
          </cell>
          <cell r="E264">
            <v>1120712</v>
          </cell>
          <cell r="F264">
            <v>1120712</v>
          </cell>
        </row>
        <row r="265">
          <cell r="A265">
            <v>16.149999999999999</v>
          </cell>
          <cell r="B265" t="str">
            <v>c- RT-14A</v>
          </cell>
          <cell r="C265" t="str">
            <v>UN</v>
          </cell>
          <cell r="D265">
            <v>12</v>
          </cell>
          <cell r="E265">
            <v>1302037</v>
          </cell>
          <cell r="F265">
            <v>1302037</v>
          </cell>
        </row>
        <row r="266">
          <cell r="A266">
            <v>16.16</v>
          </cell>
          <cell r="B266" t="str">
            <v>d- RT-16</v>
          </cell>
          <cell r="C266" t="str">
            <v>UN</v>
          </cell>
          <cell r="D266">
            <v>2</v>
          </cell>
          <cell r="E266">
            <v>1298758</v>
          </cell>
          <cell r="F266">
            <v>1298758</v>
          </cell>
        </row>
        <row r="267">
          <cell r="A267">
            <v>16.170000000000002</v>
          </cell>
          <cell r="B267" t="str">
            <v>e- RT-16A</v>
          </cell>
          <cell r="C267" t="str">
            <v>UN</v>
          </cell>
          <cell r="D267">
            <v>2</v>
          </cell>
          <cell r="E267">
            <v>1445645</v>
          </cell>
          <cell r="F267">
            <v>1445645</v>
          </cell>
        </row>
        <row r="268">
          <cell r="A268">
            <v>16.18</v>
          </cell>
          <cell r="B268" t="str">
            <v>Reubicación de postes de Teléfonos</v>
          </cell>
          <cell r="C268" t="str">
            <v>UN</v>
          </cell>
          <cell r="D268">
            <v>48</v>
          </cell>
          <cell r="E268">
            <v>209700</v>
          </cell>
          <cell r="F268">
            <v>209700</v>
          </cell>
        </row>
        <row r="269">
          <cell r="A269">
            <v>16.190000000000001</v>
          </cell>
          <cell r="B269" t="str">
            <v>Recalce de pozos de inspección vehiculares</v>
          </cell>
          <cell r="C269" t="str">
            <v>UN</v>
          </cell>
          <cell r="D269">
            <v>284</v>
          </cell>
          <cell r="E269">
            <v>173500</v>
          </cell>
          <cell r="F269">
            <v>173500</v>
          </cell>
        </row>
        <row r="270">
          <cell r="B270" t="str">
            <v>OBRAS PARA SEMAFORIZACION</v>
          </cell>
        </row>
        <row r="271">
          <cell r="B271" t="str">
            <v>CANALIZACION PARA REDES</v>
          </cell>
        </row>
        <row r="272">
          <cell r="A272">
            <v>17.100000000000001</v>
          </cell>
          <cell r="B272" t="str">
            <v>a- Suministro y colocación de 1 ducto de PVC-DB diámetro 3"</v>
          </cell>
          <cell r="C272" t="str">
            <v xml:space="preserve"> ML</v>
          </cell>
          <cell r="D272">
            <v>2301</v>
          </cell>
          <cell r="E272">
            <v>9601</v>
          </cell>
          <cell r="F272">
            <v>9601</v>
          </cell>
        </row>
        <row r="273">
          <cell r="A273">
            <v>17.2</v>
          </cell>
          <cell r="B273" t="str">
            <v>b- Suministro y colocación de 1 ducto de Acero diámetro 3"</v>
          </cell>
          <cell r="C273" t="str">
            <v xml:space="preserve"> ML</v>
          </cell>
          <cell r="D273">
            <v>450</v>
          </cell>
          <cell r="E273">
            <v>55296</v>
          </cell>
          <cell r="F273">
            <v>55296</v>
          </cell>
        </row>
        <row r="274">
          <cell r="A274">
            <v>17.3</v>
          </cell>
          <cell r="B274" t="str">
            <v>Retiro de Semáforos</v>
          </cell>
          <cell r="C274" t="str">
            <v>Un</v>
          </cell>
          <cell r="D274">
            <v>54</v>
          </cell>
          <cell r="E274">
            <v>25409</v>
          </cell>
          <cell r="F274">
            <v>25409</v>
          </cell>
        </row>
        <row r="275">
          <cell r="A275">
            <v>17.399999999999999</v>
          </cell>
          <cell r="B275" t="str">
            <v>Suministro e instalación de semáforos.</v>
          </cell>
          <cell r="C275" t="str">
            <v>UN</v>
          </cell>
          <cell r="D275">
            <v>52</v>
          </cell>
          <cell r="E275">
            <v>837500</v>
          </cell>
          <cell r="F275">
            <v>837500</v>
          </cell>
        </row>
        <row r="276">
          <cell r="B276" t="str">
            <v>CONSTRUCCION DE CAJAS DE PASO DE ACUERDO CON LAS NORMAS Y DISEÑOS DE LA E.T.B.</v>
          </cell>
          <cell r="F276">
            <v>0</v>
          </cell>
        </row>
        <row r="277">
          <cell r="A277">
            <v>17.5</v>
          </cell>
          <cell r="B277" t="str">
            <v>a- 0.6 m x 0.7 m</v>
          </cell>
          <cell r="C277" t="str">
            <v>UND.</v>
          </cell>
          <cell r="D277">
            <v>100</v>
          </cell>
          <cell r="E277">
            <v>672850</v>
          </cell>
          <cell r="F277">
            <v>672850</v>
          </cell>
        </row>
        <row r="278">
          <cell r="A278">
            <v>17.600000000000001</v>
          </cell>
          <cell r="B278" t="str">
            <v>Anclajes poste para semáforo</v>
          </cell>
          <cell r="C278" t="str">
            <v>UND.</v>
          </cell>
          <cell r="D278">
            <v>108</v>
          </cell>
          <cell r="E278">
            <v>108500</v>
          </cell>
          <cell r="F278">
            <v>108500</v>
          </cell>
        </row>
        <row r="279">
          <cell r="A279">
            <v>17.7</v>
          </cell>
          <cell r="B279" t="str">
            <v>Poste metálico tipo ménsula para semáforo, incluye instalación eléctrica.</v>
          </cell>
          <cell r="C279" t="str">
            <v>UND.</v>
          </cell>
          <cell r="D279">
            <v>108</v>
          </cell>
          <cell r="E279">
            <v>975801</v>
          </cell>
          <cell r="F279">
            <v>975801</v>
          </cell>
        </row>
        <row r="280">
          <cell r="B280" t="str">
            <v xml:space="preserve">EMPRADIZACION </v>
          </cell>
          <cell r="F280">
            <v>0</v>
          </cell>
        </row>
        <row r="281">
          <cell r="A281">
            <v>18.100000000000001</v>
          </cell>
          <cell r="B281" t="str">
            <v>Suministro, plantación y mantenimiento hasta la entrega de grama</v>
          </cell>
          <cell r="C281" t="str">
            <v>M2</v>
          </cell>
          <cell r="D281">
            <v>16988</v>
          </cell>
          <cell r="E281">
            <v>2250</v>
          </cell>
          <cell r="F281">
            <v>2250</v>
          </cell>
        </row>
        <row r="282">
          <cell r="B282" t="str">
            <v>AMOBLAMIENTO URBANO</v>
          </cell>
          <cell r="F282">
            <v>0</v>
          </cell>
        </row>
        <row r="283">
          <cell r="A283">
            <v>19.100000000000001</v>
          </cell>
          <cell r="B283" t="str">
            <v>Canecas</v>
          </cell>
          <cell r="C283" t="str">
            <v>UN</v>
          </cell>
          <cell r="D283">
            <v>290</v>
          </cell>
          <cell r="E283">
            <v>120505</v>
          </cell>
          <cell r="F283">
            <v>120505</v>
          </cell>
        </row>
        <row r="284">
          <cell r="A284">
            <v>19.2</v>
          </cell>
          <cell r="B284" t="str">
            <v>Bolardos</v>
          </cell>
          <cell r="C284" t="str">
            <v>UN</v>
          </cell>
          <cell r="D284">
            <v>90</v>
          </cell>
          <cell r="E284">
            <v>61309</v>
          </cell>
          <cell r="F284">
            <v>61309</v>
          </cell>
        </row>
        <row r="285">
          <cell r="A285">
            <v>19.3</v>
          </cell>
          <cell r="B285" t="str">
            <v>Protectores de arboles</v>
          </cell>
          <cell r="C285" t="str">
            <v>UN</v>
          </cell>
          <cell r="D285">
            <v>450</v>
          </cell>
          <cell r="E285">
            <v>133414</v>
          </cell>
          <cell r="F285">
            <v>133414</v>
          </cell>
        </row>
        <row r="286">
          <cell r="B286" t="str">
            <v>SEÑALES DE TRANSITO</v>
          </cell>
          <cell r="F286">
            <v>0</v>
          </cell>
        </row>
        <row r="287">
          <cell r="A287" t="str">
            <v xml:space="preserve"> </v>
          </cell>
          <cell r="B287" t="str">
            <v>Suministro y colocación de señales; incluye soportes completos y base.</v>
          </cell>
          <cell r="D287" t="str">
            <v xml:space="preserve"> </v>
          </cell>
          <cell r="F287">
            <v>0</v>
          </cell>
        </row>
        <row r="288">
          <cell r="A288">
            <v>20.100000000000001</v>
          </cell>
          <cell r="B288" t="str">
            <v>a- Informativas</v>
          </cell>
          <cell r="C288" t="str">
            <v>UN</v>
          </cell>
          <cell r="D288">
            <v>50</v>
          </cell>
          <cell r="E288">
            <v>102520</v>
          </cell>
          <cell r="F288">
            <v>102520</v>
          </cell>
        </row>
        <row r="289">
          <cell r="A289">
            <v>20.2</v>
          </cell>
          <cell r="B289" t="str">
            <v>b- Reglamentarias</v>
          </cell>
          <cell r="C289" t="str">
            <v>UN</v>
          </cell>
          <cell r="D289">
            <v>50</v>
          </cell>
          <cell r="E289">
            <v>102520</v>
          </cell>
          <cell r="F289">
            <v>102520</v>
          </cell>
        </row>
        <row r="290">
          <cell r="A290">
            <v>20.3</v>
          </cell>
          <cell r="B290" t="str">
            <v>c- Preventivas</v>
          </cell>
          <cell r="C290" t="str">
            <v>UN</v>
          </cell>
          <cell r="D290">
            <v>44</v>
          </cell>
          <cell r="E290">
            <v>102520</v>
          </cell>
          <cell r="F290">
            <v>102520</v>
          </cell>
        </row>
        <row r="291">
          <cell r="A291">
            <v>20.399999999999999</v>
          </cell>
          <cell r="B291" t="str">
            <v>d- Informativas  elevadas de una bandera</v>
          </cell>
          <cell r="C291" t="str">
            <v>UN</v>
          </cell>
          <cell r="D291">
            <v>81</v>
          </cell>
          <cell r="E291">
            <v>583486</v>
          </cell>
          <cell r="F291">
            <v>583486</v>
          </cell>
        </row>
        <row r="292">
          <cell r="A292">
            <v>20.5</v>
          </cell>
          <cell r="B292" t="str">
            <v>e- Informativas  elevadas de doble bandera</v>
          </cell>
          <cell r="C292" t="str">
            <v>UN</v>
          </cell>
          <cell r="D292">
            <v>2</v>
          </cell>
          <cell r="E292">
            <v>1166972</v>
          </cell>
          <cell r="F292">
            <v>1166972</v>
          </cell>
        </row>
        <row r="293">
          <cell r="A293">
            <v>20.6</v>
          </cell>
          <cell r="B293" t="str">
            <v>f- Retiro de señales de tránsito</v>
          </cell>
          <cell r="C293" t="str">
            <v>UN</v>
          </cell>
          <cell r="D293">
            <v>27</v>
          </cell>
          <cell r="E293">
            <v>17600</v>
          </cell>
          <cell r="F293">
            <v>17600</v>
          </cell>
        </row>
        <row r="294">
          <cell r="B294" t="str">
            <v xml:space="preserve">DEMARCACION DE PAVIMENTOS </v>
          </cell>
          <cell r="F294">
            <v>0</v>
          </cell>
        </row>
        <row r="295">
          <cell r="B295" t="str">
            <v>Pinturas de líneas y marcas de los siguientes tipos:</v>
          </cell>
          <cell r="F295">
            <v>0</v>
          </cell>
        </row>
        <row r="296">
          <cell r="A296">
            <v>21.1</v>
          </cell>
          <cell r="B296" t="str">
            <v>a- Línea L-1. Línea blanca de carriles (discontinua - división de carril)</v>
          </cell>
          <cell r="C296" t="str">
            <v>ML</v>
          </cell>
          <cell r="D296">
            <v>34200</v>
          </cell>
          <cell r="E296">
            <v>1021</v>
          </cell>
          <cell r="F296">
            <v>1021</v>
          </cell>
        </row>
        <row r="297">
          <cell r="A297">
            <v>21.2</v>
          </cell>
          <cell r="B297" t="str">
            <v>b- Línea L-2. Línea blanca de 1,00 X 1,00 X 0,15 (discontinua más seguida)</v>
          </cell>
          <cell r="C297" t="str">
            <v>ML</v>
          </cell>
          <cell r="D297">
            <v>6840</v>
          </cell>
          <cell r="E297">
            <v>1021</v>
          </cell>
          <cell r="F297">
            <v>1021</v>
          </cell>
        </row>
        <row r="298">
          <cell r="A298">
            <v>21.3</v>
          </cell>
          <cell r="B298" t="str">
            <v>c- Línea L-3. Línea blanca continua de 15,00 X 0,15 (Continua - Longitudinal)</v>
          </cell>
          <cell r="C298" t="str">
            <v>ML</v>
          </cell>
          <cell r="D298">
            <v>52400</v>
          </cell>
          <cell r="E298">
            <v>1559</v>
          </cell>
          <cell r="F298">
            <v>1559</v>
          </cell>
        </row>
        <row r="299">
          <cell r="A299">
            <v>21.4</v>
          </cell>
          <cell r="B299" t="str">
            <v>d- Línea L-4. Línea blanca de pare de 0,60 (Continua - Transversal más ancha)</v>
          </cell>
          <cell r="C299" t="str">
            <v>ML</v>
          </cell>
          <cell r="D299">
            <v>2340</v>
          </cell>
          <cell r="E299">
            <v>5700</v>
          </cell>
          <cell r="F299">
            <v>5700</v>
          </cell>
        </row>
        <row r="300">
          <cell r="A300">
            <v>21.5</v>
          </cell>
          <cell r="B300" t="str">
            <v>f- Línea L-6. Línea blanca peatonal 4,00 X 0,40 (0,60 sin pintar)   (Cebras)</v>
          </cell>
          <cell r="C300" t="str">
            <v>ML</v>
          </cell>
          <cell r="D300">
            <v>2340</v>
          </cell>
          <cell r="E300">
            <v>3800</v>
          </cell>
          <cell r="F300">
            <v>3800</v>
          </cell>
        </row>
        <row r="301">
          <cell r="B301" t="str">
            <v>FLECHAS TIPO:</v>
          </cell>
          <cell r="F301">
            <v>0</v>
          </cell>
        </row>
        <row r="302">
          <cell r="A302">
            <v>21.6</v>
          </cell>
          <cell r="B302" t="str">
            <v>a- Tipo A Y B (flechas en curva)</v>
          </cell>
          <cell r="C302" t="str">
            <v>UN</v>
          </cell>
          <cell r="D302">
            <v>226</v>
          </cell>
          <cell r="E302">
            <v>14250</v>
          </cell>
          <cell r="F302">
            <v>14250</v>
          </cell>
        </row>
        <row r="303">
          <cell r="A303">
            <v>21.7</v>
          </cell>
          <cell r="B303" t="str">
            <v>b- Tipo C (flecha en curva y recta)</v>
          </cell>
          <cell r="C303" t="str">
            <v>UN</v>
          </cell>
          <cell r="D303">
            <v>112</v>
          </cell>
          <cell r="E303">
            <v>22230</v>
          </cell>
          <cell r="F303">
            <v>22230</v>
          </cell>
        </row>
        <row r="304">
          <cell r="A304">
            <v>21.8</v>
          </cell>
          <cell r="B304" t="str">
            <v>c- Tipo D (flecha recta)</v>
          </cell>
          <cell r="C304" t="str">
            <v>UN</v>
          </cell>
          <cell r="D304">
            <v>360</v>
          </cell>
          <cell r="E304">
            <v>11495</v>
          </cell>
          <cell r="F304">
            <v>11495</v>
          </cell>
        </row>
        <row r="305">
          <cell r="A305">
            <v>21.9</v>
          </cell>
          <cell r="B305" t="str">
            <v xml:space="preserve">d- Taches reflectivos </v>
          </cell>
          <cell r="C305" t="str">
            <v>UN</v>
          </cell>
          <cell r="D305">
            <v>3012</v>
          </cell>
          <cell r="E305">
            <v>5500</v>
          </cell>
          <cell r="F305">
            <v>5500</v>
          </cell>
        </row>
        <row r="306">
          <cell r="A306" t="str">
            <v>21.10.</v>
          </cell>
          <cell r="B306" t="str">
            <v>e- Retiro tachones</v>
          </cell>
          <cell r="C306" t="str">
            <v>UN</v>
          </cell>
          <cell r="D306">
            <v>8170</v>
          </cell>
          <cell r="E306">
            <v>2875</v>
          </cell>
          <cell r="F306">
            <v>2875</v>
          </cell>
        </row>
        <row r="307">
          <cell r="B307" t="str">
            <v xml:space="preserve">REPARACIONES Y FRESADO  EN PAVIMENTOS FLEXIBLES </v>
          </cell>
          <cell r="F307">
            <v>0</v>
          </cell>
        </row>
        <row r="308">
          <cell r="A308">
            <v>22.1</v>
          </cell>
          <cell r="B308" t="str">
            <v>Excavación hasta la base granular</v>
          </cell>
          <cell r="C308" t="str">
            <v>M3</v>
          </cell>
          <cell r="D308">
            <v>1539</v>
          </cell>
          <cell r="E308">
            <v>4612</v>
          </cell>
          <cell r="F308">
            <v>4612</v>
          </cell>
        </row>
        <row r="309">
          <cell r="A309">
            <v>22.2</v>
          </cell>
          <cell r="B309" t="str">
            <v>Rellenos para la sub-base granular.</v>
          </cell>
          <cell r="C309" t="str">
            <v>M3</v>
          </cell>
          <cell r="D309">
            <v>1283</v>
          </cell>
          <cell r="E309">
            <v>16414</v>
          </cell>
          <cell r="F309">
            <v>16414</v>
          </cell>
        </row>
        <row r="310">
          <cell r="A310">
            <v>22.3</v>
          </cell>
          <cell r="B310" t="str">
            <v>Rellenos para la base granular.</v>
          </cell>
          <cell r="C310" t="str">
            <v>M3</v>
          </cell>
          <cell r="D310">
            <v>308</v>
          </cell>
          <cell r="E310">
            <v>16587</v>
          </cell>
          <cell r="F310">
            <v>16587</v>
          </cell>
        </row>
        <row r="311">
          <cell r="A311">
            <v>22.4</v>
          </cell>
          <cell r="B311" t="str">
            <v>Base asfáltica.</v>
          </cell>
          <cell r="C311" t="str">
            <v>M3</v>
          </cell>
          <cell r="D311">
            <v>1077</v>
          </cell>
          <cell r="E311">
            <v>124830</v>
          </cell>
          <cell r="F311">
            <v>124830</v>
          </cell>
        </row>
        <row r="312">
          <cell r="A312">
            <v>22.5</v>
          </cell>
          <cell r="B312" t="str">
            <v>Fresado de pavimento asfáltico (espesor de 0,07 m. a 0,10m.). Incluye retiro, cargue y Transporte, disposición final en escombrera aprobada por el DAMA. O en un sitio indicado para posterior reutilización.</v>
          </cell>
          <cell r="C312" t="str">
            <v>M3</v>
          </cell>
          <cell r="D312">
            <v>7823</v>
          </cell>
          <cell r="E312">
            <v>17315</v>
          </cell>
          <cell r="F312">
            <v>17315</v>
          </cell>
        </row>
        <row r="313">
          <cell r="A313">
            <v>22.6</v>
          </cell>
          <cell r="B313" t="str">
            <v>Colocación de material fresado y reciclado con asfalto espumado</v>
          </cell>
          <cell r="C313" t="str">
            <v>M3</v>
          </cell>
          <cell r="D313">
            <v>1440</v>
          </cell>
          <cell r="E313">
            <v>34383</v>
          </cell>
          <cell r="F313">
            <v>34383</v>
          </cell>
        </row>
        <row r="314">
          <cell r="B314" t="str">
            <v xml:space="preserve">RAMPAS DE ACCESO ANDENES </v>
          </cell>
          <cell r="F314">
            <v>0</v>
          </cell>
        </row>
        <row r="315">
          <cell r="A315">
            <v>23.1</v>
          </cell>
          <cell r="B315" t="str">
            <v>Rampas para minusválidos</v>
          </cell>
          <cell r="C315" t="str">
            <v>UND</v>
          </cell>
          <cell r="D315">
            <v>180</v>
          </cell>
          <cell r="E315">
            <v>164583</v>
          </cell>
          <cell r="F315">
            <v>164583</v>
          </cell>
        </row>
        <row r="316">
          <cell r="B316" t="str">
            <v>REPARACION EN PAVIMENTOS RIGIDOS</v>
          </cell>
          <cell r="F316">
            <v>0</v>
          </cell>
        </row>
        <row r="317">
          <cell r="A317">
            <v>24.1</v>
          </cell>
          <cell r="B317" t="str">
            <v>Reparación de losas de concreto (incluye demolición de placa, excavación en base granular, relleno fluido y concreto)</v>
          </cell>
          <cell r="C317" t="str">
            <v>M2</v>
          </cell>
          <cell r="D317">
            <v>1930</v>
          </cell>
          <cell r="E317">
            <v>81578</v>
          </cell>
          <cell r="F317">
            <v>81578</v>
          </cell>
        </row>
        <row r="318">
          <cell r="B318" t="str">
            <v>OBRAS VARIAS DE PAISAJISMO</v>
          </cell>
          <cell r="F318">
            <v>0</v>
          </cell>
        </row>
        <row r="319">
          <cell r="A319">
            <v>25.1</v>
          </cell>
          <cell r="B319" t="str">
            <v>Retiro y traslado de bancas</v>
          </cell>
          <cell r="C319" t="str">
            <v>ML</v>
          </cell>
          <cell r="D319">
            <v>15</v>
          </cell>
          <cell r="E319">
            <v>125000</v>
          </cell>
          <cell r="F319">
            <v>125000</v>
          </cell>
        </row>
        <row r="320">
          <cell r="B320" t="str">
            <v>PLAN DE MANEJO DE TRAFICO</v>
          </cell>
          <cell r="F320">
            <v>0</v>
          </cell>
        </row>
        <row r="321">
          <cell r="A321">
            <v>26.1</v>
          </cell>
          <cell r="B321" t="str">
            <v>Ejecución de plan de manejo de tráfico</v>
          </cell>
          <cell r="C321" t="str">
            <v>GL</v>
          </cell>
          <cell r="D321">
            <v>1</v>
          </cell>
          <cell r="E321">
            <v>60000000</v>
          </cell>
          <cell r="F321">
            <v>60000000</v>
          </cell>
        </row>
        <row r="322">
          <cell r="B322" t="str">
            <v>PLAN DE MANEJO AMBIENTAL</v>
          </cell>
          <cell r="F322">
            <v>0</v>
          </cell>
        </row>
        <row r="323">
          <cell r="A323">
            <v>27.1</v>
          </cell>
          <cell r="B323" t="str">
            <v>Ejecución de plan de manejo ambiental.  Incluye:</v>
          </cell>
          <cell r="C323" t="str">
            <v>GL</v>
          </cell>
          <cell r="D323">
            <v>1</v>
          </cell>
          <cell r="E323">
            <v>150000000</v>
          </cell>
          <cell r="F323">
            <v>150000000</v>
          </cell>
        </row>
        <row r="324">
          <cell r="B324" t="str">
            <v>A - Sistema Gerencial de Gestión Ambiental</v>
          </cell>
        </row>
        <row r="325">
          <cell r="B325" t="str">
            <v>B - Programa Gestión socio Ambiental</v>
          </cell>
        </row>
        <row r="326">
          <cell r="B326" t="str">
            <v>D - Programa de Manejo del Componente Arbóreo</v>
          </cell>
        </row>
        <row r="327">
          <cell r="B327" t="str">
            <v>E - Programa de Actividades de Construcción y Adecuación</v>
          </cell>
        </row>
        <row r="328">
          <cell r="B328" t="str">
            <v xml:space="preserve">F - Programa de Seguimiento y Monitoreo  </v>
          </cell>
        </row>
        <row r="329">
          <cell r="B329" t="str">
            <v>VALOR TOTAL</v>
          </cell>
        </row>
      </sheetData>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CONCRETO"/>
      <sheetName val="REMISIÓN CONCRETOS"/>
      <sheetName val="CONCRET. DESDE 24H"/>
      <sheetName val="CONCRET. 7-14-28 D"/>
      <sheetName val="NÚCLEOS"/>
      <sheetName val="BLOQUES-LADRILLOS"/>
      <sheetName val="MEZCLAS"/>
      <sheetName val="BELKELMAN"/>
      <sheetName val="Extracción S.S.S."/>
      <sheetName val="EXTRACCIÓN S.S.S. "/>
      <sheetName val="EXTRACCIÓN (PARAFINADA)"/>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183-LAB-01-0260"/>
    </sheetNames>
    <sheetDataSet>
      <sheetData sheetId="0" refreshError="1">
        <row r="5">
          <cell r="AI5">
            <v>8</v>
          </cell>
        </row>
        <row r="6">
          <cell r="AI6">
            <v>7</v>
          </cell>
        </row>
        <row r="7">
          <cell r="AI7">
            <v>8</v>
          </cell>
        </row>
        <row r="8">
          <cell r="AI8">
            <v>9</v>
          </cell>
        </row>
        <row r="9">
          <cell r="AI9">
            <v>8</v>
          </cell>
        </row>
        <row r="10">
          <cell r="AI10">
            <v>9</v>
          </cell>
        </row>
        <row r="11">
          <cell r="AI11">
            <v>8</v>
          </cell>
        </row>
        <row r="12">
          <cell r="AI12">
            <v>8</v>
          </cell>
        </row>
        <row r="13">
          <cell r="AI13">
            <v>8</v>
          </cell>
        </row>
        <row r="14">
          <cell r="AI14">
            <v>10</v>
          </cell>
        </row>
        <row r="15">
          <cell r="AI15">
            <v>10</v>
          </cell>
        </row>
        <row r="16">
          <cell r="AI16">
            <v>8</v>
          </cell>
        </row>
        <row r="17">
          <cell r="AI17">
            <v>9</v>
          </cell>
        </row>
        <row r="18">
          <cell r="AI18">
            <v>9</v>
          </cell>
        </row>
        <row r="19">
          <cell r="AI19">
            <v>9</v>
          </cell>
        </row>
        <row r="20">
          <cell r="AI20">
            <v>9</v>
          </cell>
        </row>
        <row r="21">
          <cell r="AI21">
            <v>8</v>
          </cell>
        </row>
        <row r="22">
          <cell r="AI22">
            <v>9</v>
          </cell>
        </row>
        <row r="23">
          <cell r="AI23">
            <v>10</v>
          </cell>
        </row>
        <row r="24">
          <cell r="AI24">
            <v>9</v>
          </cell>
        </row>
        <row r="25">
          <cell r="AI25">
            <v>8</v>
          </cell>
        </row>
        <row r="26">
          <cell r="AI26">
            <v>10</v>
          </cell>
        </row>
        <row r="27">
          <cell r="AI27">
            <v>8</v>
          </cell>
        </row>
        <row r="28">
          <cell r="AI28">
            <v>10</v>
          </cell>
        </row>
        <row r="29">
          <cell r="AI29">
            <v>9</v>
          </cell>
        </row>
        <row r="30">
          <cell r="AI30">
            <v>9</v>
          </cell>
        </row>
        <row r="31">
          <cell r="AI31">
            <v>10</v>
          </cell>
        </row>
        <row r="32">
          <cell r="AI32">
            <v>9</v>
          </cell>
        </row>
        <row r="33">
          <cell r="AI33">
            <v>10</v>
          </cell>
        </row>
        <row r="34">
          <cell r="AI34">
            <v>9</v>
          </cell>
        </row>
        <row r="35">
          <cell r="AI35">
            <v>9</v>
          </cell>
        </row>
        <row r="36">
          <cell r="AI36">
            <v>7</v>
          </cell>
        </row>
        <row r="37">
          <cell r="AI37">
            <v>9</v>
          </cell>
        </row>
        <row r="38">
          <cell r="AI38">
            <v>9</v>
          </cell>
        </row>
        <row r="39">
          <cell r="AI39">
            <v>9</v>
          </cell>
        </row>
        <row r="40">
          <cell r="AI40">
            <v>10</v>
          </cell>
        </row>
        <row r="41">
          <cell r="AI41">
            <v>8</v>
          </cell>
        </row>
        <row r="42">
          <cell r="AI42">
            <v>8</v>
          </cell>
        </row>
        <row r="43">
          <cell r="AI43">
            <v>7</v>
          </cell>
        </row>
        <row r="44">
          <cell r="AI44">
            <v>11</v>
          </cell>
        </row>
        <row r="45">
          <cell r="AI45">
            <v>8</v>
          </cell>
        </row>
        <row r="46">
          <cell r="AI46">
            <v>8</v>
          </cell>
        </row>
        <row r="47">
          <cell r="AI47">
            <v>8</v>
          </cell>
        </row>
        <row r="48">
          <cell r="AI48">
            <v>8.5</v>
          </cell>
        </row>
        <row r="49">
          <cell r="AI49">
            <v>9</v>
          </cell>
        </row>
        <row r="50">
          <cell r="AI50">
            <v>8</v>
          </cell>
        </row>
        <row r="51">
          <cell r="AI51">
            <v>9</v>
          </cell>
        </row>
        <row r="52">
          <cell r="AI52">
            <v>10</v>
          </cell>
        </row>
        <row r="53">
          <cell r="AI53">
            <v>9</v>
          </cell>
        </row>
        <row r="54">
          <cell r="AI54">
            <v>8</v>
          </cell>
        </row>
        <row r="55">
          <cell r="AI55">
            <v>10</v>
          </cell>
        </row>
        <row r="56">
          <cell r="AI56">
            <v>8.6</v>
          </cell>
        </row>
        <row r="57">
          <cell r="AI57">
            <v>9.5</v>
          </cell>
        </row>
        <row r="58">
          <cell r="AI58">
            <v>9</v>
          </cell>
        </row>
        <row r="59">
          <cell r="AI59">
            <v>9</v>
          </cell>
        </row>
        <row r="60">
          <cell r="AI60">
            <v>9</v>
          </cell>
        </row>
        <row r="61">
          <cell r="AI61">
            <v>7.5</v>
          </cell>
        </row>
        <row r="62">
          <cell r="AI62">
            <v>8</v>
          </cell>
        </row>
        <row r="63">
          <cell r="AI63">
            <v>9</v>
          </cell>
        </row>
        <row r="64">
          <cell r="AI64">
            <v>9</v>
          </cell>
        </row>
        <row r="65">
          <cell r="AI65">
            <v>8.5</v>
          </cell>
        </row>
        <row r="66">
          <cell r="AI66">
            <v>9</v>
          </cell>
        </row>
        <row r="67">
          <cell r="AI67">
            <v>8</v>
          </cell>
        </row>
        <row r="68">
          <cell r="AI68">
            <v>9</v>
          </cell>
        </row>
        <row r="69">
          <cell r="AI69">
            <v>7.5</v>
          </cell>
        </row>
        <row r="70">
          <cell r="AI70">
            <v>8.5</v>
          </cell>
        </row>
        <row r="71">
          <cell r="AI71">
            <v>0</v>
          </cell>
        </row>
        <row r="72">
          <cell r="AI72">
            <v>0</v>
          </cell>
        </row>
        <row r="73">
          <cell r="AI73">
            <v>9</v>
          </cell>
        </row>
        <row r="74">
          <cell r="AI74">
            <v>8</v>
          </cell>
        </row>
        <row r="75">
          <cell r="AI75">
            <v>9</v>
          </cell>
        </row>
        <row r="76">
          <cell r="AI76">
            <v>9.5</v>
          </cell>
        </row>
        <row r="77">
          <cell r="AI77">
            <v>9</v>
          </cell>
        </row>
        <row r="78">
          <cell r="AI78">
            <v>10.5</v>
          </cell>
        </row>
        <row r="79">
          <cell r="AI79">
            <v>8</v>
          </cell>
        </row>
        <row r="80">
          <cell r="AI80">
            <v>8.5</v>
          </cell>
        </row>
        <row r="81">
          <cell r="AI81">
            <v>9</v>
          </cell>
        </row>
        <row r="82">
          <cell r="AI82">
            <v>9</v>
          </cell>
        </row>
        <row r="83">
          <cell r="AI83">
            <v>0</v>
          </cell>
        </row>
        <row r="84">
          <cell r="AI84">
            <v>0</v>
          </cell>
        </row>
        <row r="85">
          <cell r="AI85">
            <v>0</v>
          </cell>
        </row>
        <row r="86">
          <cell r="AI86">
            <v>0</v>
          </cell>
        </row>
        <row r="87">
          <cell r="AI87">
            <v>0</v>
          </cell>
        </row>
        <row r="88">
          <cell r="AI88">
            <v>0</v>
          </cell>
        </row>
        <row r="89">
          <cell r="AI89">
            <v>0</v>
          </cell>
        </row>
        <row r="90">
          <cell r="AI90">
            <v>0</v>
          </cell>
        </row>
        <row r="91">
          <cell r="AI91">
            <v>0</v>
          </cell>
        </row>
        <row r="92">
          <cell r="AI92">
            <v>0</v>
          </cell>
        </row>
        <row r="93">
          <cell r="AI93">
            <v>0</v>
          </cell>
        </row>
        <row r="94">
          <cell r="AI94">
            <v>0</v>
          </cell>
        </row>
        <row r="95">
          <cell r="AI95">
            <v>0</v>
          </cell>
        </row>
        <row r="96">
          <cell r="AI96">
            <v>0</v>
          </cell>
        </row>
        <row r="97">
          <cell r="AI97">
            <v>0</v>
          </cell>
        </row>
        <row r="98">
          <cell r="AI98">
            <v>0</v>
          </cell>
        </row>
        <row r="99">
          <cell r="AI99">
            <v>0</v>
          </cell>
        </row>
        <row r="100">
          <cell r="AI100">
            <v>0</v>
          </cell>
        </row>
        <row r="101">
          <cell r="AI101">
            <v>0</v>
          </cell>
        </row>
        <row r="102">
          <cell r="AI102">
            <v>0</v>
          </cell>
        </row>
        <row r="103">
          <cell r="AI103">
            <v>0</v>
          </cell>
        </row>
        <row r="104">
          <cell r="AI104">
            <v>0</v>
          </cell>
        </row>
        <row r="105">
          <cell r="AI105">
            <v>0</v>
          </cell>
        </row>
        <row r="106">
          <cell r="AI106">
            <v>0</v>
          </cell>
        </row>
        <row r="107">
          <cell r="AI107">
            <v>0</v>
          </cell>
        </row>
        <row r="108">
          <cell r="AI108">
            <v>0</v>
          </cell>
        </row>
        <row r="109">
          <cell r="AI109">
            <v>0</v>
          </cell>
        </row>
        <row r="110">
          <cell r="AI110">
            <v>0</v>
          </cell>
        </row>
        <row r="111">
          <cell r="AI111">
            <v>0</v>
          </cell>
        </row>
        <row r="112">
          <cell r="AI112">
            <v>0</v>
          </cell>
        </row>
        <row r="113">
          <cell r="AI113">
            <v>0</v>
          </cell>
        </row>
        <row r="114">
          <cell r="AI114">
            <v>0</v>
          </cell>
        </row>
        <row r="115">
          <cell r="AI115">
            <v>0</v>
          </cell>
        </row>
        <row r="116">
          <cell r="AI116">
            <v>0</v>
          </cell>
        </row>
        <row r="117">
          <cell r="AI117">
            <v>0</v>
          </cell>
        </row>
        <row r="118">
          <cell r="AI118">
            <v>0</v>
          </cell>
        </row>
        <row r="119">
          <cell r="AI119">
            <v>0</v>
          </cell>
        </row>
        <row r="120">
          <cell r="AI120">
            <v>0</v>
          </cell>
        </row>
        <row r="121">
          <cell r="AI121">
            <v>0</v>
          </cell>
        </row>
        <row r="122">
          <cell r="AI122">
            <v>0</v>
          </cell>
        </row>
        <row r="123">
          <cell r="AI123">
            <v>0</v>
          </cell>
        </row>
        <row r="124">
          <cell r="AI124">
            <v>0</v>
          </cell>
        </row>
        <row r="125">
          <cell r="AI125">
            <v>0</v>
          </cell>
        </row>
        <row r="126">
          <cell r="AI126">
            <v>0</v>
          </cell>
        </row>
        <row r="127">
          <cell r="AI127">
            <v>0</v>
          </cell>
        </row>
        <row r="128">
          <cell r="AI128">
            <v>0</v>
          </cell>
        </row>
        <row r="129">
          <cell r="AI129">
            <v>0</v>
          </cell>
        </row>
        <row r="130">
          <cell r="AI130">
            <v>0</v>
          </cell>
        </row>
        <row r="131">
          <cell r="AI131">
            <v>0</v>
          </cell>
        </row>
        <row r="132">
          <cell r="AI132">
            <v>0</v>
          </cell>
        </row>
        <row r="133">
          <cell r="AI133">
            <v>0</v>
          </cell>
        </row>
        <row r="134">
          <cell r="AI134">
            <v>0</v>
          </cell>
        </row>
        <row r="135">
          <cell r="AI135">
            <v>0</v>
          </cell>
        </row>
        <row r="136">
          <cell r="AI136">
            <v>0</v>
          </cell>
        </row>
        <row r="137">
          <cell r="AI137">
            <v>0</v>
          </cell>
        </row>
        <row r="138">
          <cell r="AI138">
            <v>0</v>
          </cell>
        </row>
        <row r="139">
          <cell r="AI139">
            <v>0</v>
          </cell>
        </row>
        <row r="140">
          <cell r="AI140">
            <v>0</v>
          </cell>
        </row>
        <row r="141">
          <cell r="AI141">
            <v>0</v>
          </cell>
        </row>
        <row r="142">
          <cell r="AI142">
            <v>0</v>
          </cell>
        </row>
        <row r="143">
          <cell r="AI143">
            <v>0</v>
          </cell>
        </row>
        <row r="144">
          <cell r="AI144">
            <v>0</v>
          </cell>
        </row>
        <row r="145">
          <cell r="AI145">
            <v>0</v>
          </cell>
        </row>
        <row r="146">
          <cell r="AI146">
            <v>0</v>
          </cell>
        </row>
        <row r="147">
          <cell r="AI147">
            <v>0</v>
          </cell>
        </row>
        <row r="148">
          <cell r="AI148">
            <v>0</v>
          </cell>
        </row>
        <row r="149">
          <cell r="AI149">
            <v>0</v>
          </cell>
        </row>
        <row r="150">
          <cell r="AI150">
            <v>0</v>
          </cell>
        </row>
        <row r="151">
          <cell r="AI151">
            <v>0</v>
          </cell>
        </row>
        <row r="152">
          <cell r="AI152">
            <v>0</v>
          </cell>
        </row>
        <row r="153">
          <cell r="AI153">
            <v>0</v>
          </cell>
        </row>
        <row r="154">
          <cell r="AI154">
            <v>0</v>
          </cell>
        </row>
        <row r="155">
          <cell r="AI155">
            <v>0</v>
          </cell>
        </row>
        <row r="156">
          <cell r="AI156">
            <v>0</v>
          </cell>
        </row>
        <row r="157">
          <cell r="AI157">
            <v>0</v>
          </cell>
        </row>
        <row r="158">
          <cell r="AI158">
            <v>0</v>
          </cell>
        </row>
        <row r="159">
          <cell r="AI159">
            <v>0</v>
          </cell>
        </row>
        <row r="160">
          <cell r="AI160">
            <v>0</v>
          </cell>
        </row>
        <row r="161">
          <cell r="AI161">
            <v>0</v>
          </cell>
        </row>
        <row r="162">
          <cell r="AI162">
            <v>0</v>
          </cell>
        </row>
        <row r="163">
          <cell r="AI163">
            <v>0</v>
          </cell>
        </row>
        <row r="164">
          <cell r="AI164">
            <v>0</v>
          </cell>
        </row>
        <row r="165">
          <cell r="AI165">
            <v>0</v>
          </cell>
        </row>
        <row r="166">
          <cell r="AI166">
            <v>0</v>
          </cell>
        </row>
        <row r="167">
          <cell r="AI167">
            <v>0</v>
          </cell>
        </row>
        <row r="168">
          <cell r="AI168">
            <v>0</v>
          </cell>
        </row>
        <row r="169">
          <cell r="AI169">
            <v>0</v>
          </cell>
        </row>
        <row r="170">
          <cell r="AI170">
            <v>0</v>
          </cell>
        </row>
        <row r="171">
          <cell r="AI171">
            <v>0</v>
          </cell>
        </row>
        <row r="172">
          <cell r="AI172">
            <v>0</v>
          </cell>
        </row>
        <row r="173">
          <cell r="AI173">
            <v>0</v>
          </cell>
        </row>
        <row r="174">
          <cell r="AI174">
            <v>0</v>
          </cell>
        </row>
        <row r="175">
          <cell r="AI175">
            <v>0</v>
          </cell>
        </row>
        <row r="176">
          <cell r="AI176">
            <v>0</v>
          </cell>
        </row>
        <row r="177">
          <cell r="AI177">
            <v>0</v>
          </cell>
        </row>
        <row r="178">
          <cell r="AI178">
            <v>0</v>
          </cell>
        </row>
        <row r="179">
          <cell r="AI179">
            <v>0</v>
          </cell>
        </row>
        <row r="180">
          <cell r="AI180">
            <v>0</v>
          </cell>
        </row>
        <row r="181">
          <cell r="AI181">
            <v>0</v>
          </cell>
        </row>
        <row r="182">
          <cell r="AI182">
            <v>0</v>
          </cell>
        </row>
        <row r="183">
          <cell r="AI183">
            <v>0</v>
          </cell>
        </row>
        <row r="184">
          <cell r="AI184">
            <v>0</v>
          </cell>
        </row>
        <row r="185">
          <cell r="AI185">
            <v>0</v>
          </cell>
        </row>
        <row r="186">
          <cell r="AI186">
            <v>0</v>
          </cell>
        </row>
        <row r="187">
          <cell r="AI187">
            <v>0</v>
          </cell>
        </row>
        <row r="188">
          <cell r="AI188">
            <v>0</v>
          </cell>
        </row>
        <row r="189">
          <cell r="AI189">
            <v>0</v>
          </cell>
        </row>
        <row r="190">
          <cell r="AI190">
            <v>0</v>
          </cell>
        </row>
        <row r="191">
          <cell r="AI191">
            <v>0</v>
          </cell>
        </row>
        <row r="192">
          <cell r="AI192">
            <v>0</v>
          </cell>
        </row>
        <row r="193">
          <cell r="AI193">
            <v>0</v>
          </cell>
        </row>
        <row r="194">
          <cell r="AI194">
            <v>0</v>
          </cell>
        </row>
        <row r="195">
          <cell r="AI195">
            <v>0</v>
          </cell>
        </row>
        <row r="196">
          <cell r="AI196">
            <v>0</v>
          </cell>
        </row>
        <row r="197">
          <cell r="AI197">
            <v>0</v>
          </cell>
        </row>
        <row r="198">
          <cell r="AI198">
            <v>0</v>
          </cell>
        </row>
        <row r="199">
          <cell r="AI199">
            <v>0</v>
          </cell>
        </row>
        <row r="200">
          <cell r="AI200">
            <v>0</v>
          </cell>
        </row>
        <row r="201">
          <cell r="AI201">
            <v>0</v>
          </cell>
        </row>
        <row r="202">
          <cell r="AI202">
            <v>0</v>
          </cell>
        </row>
        <row r="203">
          <cell r="AI203">
            <v>0</v>
          </cell>
        </row>
        <row r="204">
          <cell r="AI204">
            <v>0</v>
          </cell>
        </row>
        <row r="205">
          <cell r="AI205">
            <v>0</v>
          </cell>
        </row>
        <row r="206">
          <cell r="AI206">
            <v>0</v>
          </cell>
        </row>
        <row r="207">
          <cell r="AI207">
            <v>0</v>
          </cell>
        </row>
        <row r="208">
          <cell r="AI208">
            <v>0</v>
          </cell>
        </row>
        <row r="209">
          <cell r="AI209">
            <v>0</v>
          </cell>
        </row>
        <row r="210">
          <cell r="AI210">
            <v>0</v>
          </cell>
        </row>
        <row r="211">
          <cell r="AI211">
            <v>0</v>
          </cell>
        </row>
        <row r="212">
          <cell r="AI212">
            <v>0</v>
          </cell>
        </row>
        <row r="213">
          <cell r="AI213">
            <v>0</v>
          </cell>
        </row>
        <row r="214">
          <cell r="AI214">
            <v>0</v>
          </cell>
        </row>
        <row r="215">
          <cell r="AI215">
            <v>0</v>
          </cell>
        </row>
        <row r="216">
          <cell r="AI216">
            <v>0</v>
          </cell>
        </row>
        <row r="217">
          <cell r="AI217">
            <v>0</v>
          </cell>
        </row>
        <row r="218">
          <cell r="AI218">
            <v>0</v>
          </cell>
        </row>
        <row r="219">
          <cell r="AI219">
            <v>0</v>
          </cell>
        </row>
        <row r="220">
          <cell r="AI220">
            <v>0</v>
          </cell>
        </row>
        <row r="221">
          <cell r="AI221">
            <v>0</v>
          </cell>
        </row>
        <row r="222">
          <cell r="AI222">
            <v>0</v>
          </cell>
        </row>
        <row r="223">
          <cell r="AI223">
            <v>0</v>
          </cell>
        </row>
        <row r="224">
          <cell r="AI224">
            <v>0</v>
          </cell>
        </row>
        <row r="225">
          <cell r="AI225">
            <v>0</v>
          </cell>
        </row>
        <row r="226">
          <cell r="AI226">
            <v>0</v>
          </cell>
        </row>
        <row r="227">
          <cell r="AI227">
            <v>0</v>
          </cell>
        </row>
        <row r="228">
          <cell r="AI228">
            <v>0</v>
          </cell>
        </row>
        <row r="229">
          <cell r="AI229">
            <v>0</v>
          </cell>
        </row>
        <row r="230">
          <cell r="AI230">
            <v>0</v>
          </cell>
        </row>
        <row r="231">
          <cell r="AI231">
            <v>0</v>
          </cell>
        </row>
        <row r="232">
          <cell r="AI232">
            <v>0</v>
          </cell>
        </row>
        <row r="233">
          <cell r="AI233">
            <v>0</v>
          </cell>
        </row>
        <row r="234">
          <cell r="AI234">
            <v>0</v>
          </cell>
        </row>
        <row r="235">
          <cell r="AI235">
            <v>0</v>
          </cell>
        </row>
        <row r="236">
          <cell r="AI236">
            <v>0</v>
          </cell>
        </row>
        <row r="237">
          <cell r="AI237">
            <v>0</v>
          </cell>
        </row>
        <row r="238">
          <cell r="AI238">
            <v>0</v>
          </cell>
        </row>
        <row r="239">
          <cell r="AI239">
            <v>0</v>
          </cell>
        </row>
        <row r="240">
          <cell r="AI240">
            <v>0</v>
          </cell>
        </row>
        <row r="241">
          <cell r="AI241">
            <v>0</v>
          </cell>
        </row>
        <row r="242">
          <cell r="AI242">
            <v>0</v>
          </cell>
        </row>
        <row r="243">
          <cell r="AI243">
            <v>0</v>
          </cell>
        </row>
        <row r="244">
          <cell r="AI244">
            <v>0</v>
          </cell>
        </row>
        <row r="245">
          <cell r="AI245">
            <v>0</v>
          </cell>
        </row>
        <row r="246">
          <cell r="AI246">
            <v>0</v>
          </cell>
        </row>
        <row r="247">
          <cell r="AI247">
            <v>0</v>
          </cell>
        </row>
        <row r="248">
          <cell r="AI248">
            <v>0</v>
          </cell>
        </row>
        <row r="249">
          <cell r="AI249">
            <v>0</v>
          </cell>
        </row>
        <row r="250">
          <cell r="AI250">
            <v>0</v>
          </cell>
        </row>
        <row r="251">
          <cell r="AI251">
            <v>0</v>
          </cell>
        </row>
        <row r="252">
          <cell r="AI252">
            <v>0</v>
          </cell>
        </row>
        <row r="253">
          <cell r="AI253">
            <v>0</v>
          </cell>
        </row>
        <row r="254">
          <cell r="AI254">
            <v>0</v>
          </cell>
        </row>
        <row r="255">
          <cell r="AI255">
            <v>0</v>
          </cell>
        </row>
        <row r="256">
          <cell r="AI256">
            <v>0</v>
          </cell>
        </row>
        <row r="257">
          <cell r="AI257">
            <v>0</v>
          </cell>
        </row>
        <row r="258">
          <cell r="AI258">
            <v>0</v>
          </cell>
        </row>
        <row r="259">
          <cell r="AI259">
            <v>0</v>
          </cell>
        </row>
        <row r="260">
          <cell r="AI260">
            <v>0</v>
          </cell>
        </row>
        <row r="261">
          <cell r="AI261">
            <v>0</v>
          </cell>
        </row>
        <row r="262">
          <cell r="AI262">
            <v>0</v>
          </cell>
        </row>
        <row r="263">
          <cell r="AI263">
            <v>0</v>
          </cell>
        </row>
        <row r="264">
          <cell r="AI264">
            <v>0</v>
          </cell>
        </row>
        <row r="265">
          <cell r="AI265">
            <v>0</v>
          </cell>
        </row>
        <row r="266">
          <cell r="AI266">
            <v>0</v>
          </cell>
        </row>
        <row r="267">
          <cell r="AI267">
            <v>0</v>
          </cell>
        </row>
        <row r="268">
          <cell r="AI268">
            <v>0</v>
          </cell>
        </row>
        <row r="269">
          <cell r="AI269">
            <v>0</v>
          </cell>
        </row>
        <row r="270">
          <cell r="AI270">
            <v>0</v>
          </cell>
        </row>
        <row r="271">
          <cell r="AI271">
            <v>0</v>
          </cell>
        </row>
        <row r="272">
          <cell r="AI272">
            <v>0</v>
          </cell>
        </row>
        <row r="273">
          <cell r="AI273">
            <v>0</v>
          </cell>
        </row>
        <row r="274">
          <cell r="AI274">
            <v>0</v>
          </cell>
        </row>
        <row r="275">
          <cell r="AI275">
            <v>0</v>
          </cell>
        </row>
        <row r="276">
          <cell r="AI276">
            <v>0</v>
          </cell>
        </row>
        <row r="277">
          <cell r="AI277">
            <v>0</v>
          </cell>
        </row>
        <row r="278">
          <cell r="AI278">
            <v>0</v>
          </cell>
        </row>
        <row r="279">
          <cell r="AI279">
            <v>0</v>
          </cell>
        </row>
        <row r="280">
          <cell r="AI280">
            <v>0</v>
          </cell>
        </row>
        <row r="281">
          <cell r="AI281">
            <v>0</v>
          </cell>
        </row>
        <row r="282">
          <cell r="AI282">
            <v>0</v>
          </cell>
        </row>
        <row r="283">
          <cell r="AI283">
            <v>0</v>
          </cell>
        </row>
        <row r="284">
          <cell r="AI284">
            <v>0</v>
          </cell>
        </row>
        <row r="285">
          <cell r="AI285">
            <v>0</v>
          </cell>
        </row>
        <row r="286">
          <cell r="AI286">
            <v>0</v>
          </cell>
        </row>
        <row r="287">
          <cell r="AI287">
            <v>0</v>
          </cell>
        </row>
        <row r="288">
          <cell r="AI288">
            <v>0</v>
          </cell>
        </row>
        <row r="289">
          <cell r="AI289">
            <v>0</v>
          </cell>
        </row>
        <row r="290">
          <cell r="AI290">
            <v>0</v>
          </cell>
        </row>
        <row r="291">
          <cell r="AI291">
            <v>0</v>
          </cell>
        </row>
        <row r="292">
          <cell r="AI292">
            <v>0</v>
          </cell>
        </row>
        <row r="293">
          <cell r="AI293">
            <v>0</v>
          </cell>
        </row>
        <row r="294">
          <cell r="AI294">
            <v>0</v>
          </cell>
        </row>
        <row r="295">
          <cell r="AI295">
            <v>0</v>
          </cell>
        </row>
        <row r="296">
          <cell r="AI296">
            <v>0</v>
          </cell>
        </row>
        <row r="297">
          <cell r="AI297">
            <v>0</v>
          </cell>
        </row>
        <row r="298">
          <cell r="AI298">
            <v>0</v>
          </cell>
        </row>
        <row r="299">
          <cell r="AI299">
            <v>0</v>
          </cell>
        </row>
        <row r="300">
          <cell r="AI300">
            <v>0</v>
          </cell>
        </row>
        <row r="301">
          <cell r="AI301">
            <v>0</v>
          </cell>
        </row>
        <row r="302">
          <cell r="AI302">
            <v>0</v>
          </cell>
        </row>
        <row r="303">
          <cell r="AI303">
            <v>0</v>
          </cell>
        </row>
        <row r="304">
          <cell r="AI304">
            <v>0</v>
          </cell>
        </row>
        <row r="305">
          <cell r="AI305">
            <v>0</v>
          </cell>
        </row>
        <row r="306">
          <cell r="AI306">
            <v>0</v>
          </cell>
        </row>
        <row r="307">
          <cell r="AI307">
            <v>0</v>
          </cell>
        </row>
        <row r="308">
          <cell r="AI308">
            <v>0</v>
          </cell>
        </row>
        <row r="309">
          <cell r="AI309">
            <v>0</v>
          </cell>
        </row>
        <row r="310">
          <cell r="AI310">
            <v>0</v>
          </cell>
        </row>
        <row r="311">
          <cell r="AI311">
            <v>0</v>
          </cell>
        </row>
        <row r="312">
          <cell r="AI312">
            <v>0</v>
          </cell>
        </row>
        <row r="313">
          <cell r="AI313">
            <v>0</v>
          </cell>
        </row>
        <row r="314">
          <cell r="AI314">
            <v>0</v>
          </cell>
        </row>
        <row r="315">
          <cell r="AI315">
            <v>0</v>
          </cell>
        </row>
        <row r="316">
          <cell r="AI316">
            <v>0</v>
          </cell>
        </row>
        <row r="317">
          <cell r="AI317">
            <v>0</v>
          </cell>
        </row>
        <row r="318">
          <cell r="AI318">
            <v>0</v>
          </cell>
        </row>
        <row r="319">
          <cell r="AI319">
            <v>0</v>
          </cell>
        </row>
        <row r="320">
          <cell r="AI320">
            <v>0</v>
          </cell>
        </row>
        <row r="321">
          <cell r="AI321">
            <v>0</v>
          </cell>
        </row>
        <row r="322">
          <cell r="AI322">
            <v>0</v>
          </cell>
        </row>
        <row r="323">
          <cell r="AI323">
            <v>0</v>
          </cell>
        </row>
        <row r="324">
          <cell r="AI324">
            <v>0</v>
          </cell>
        </row>
        <row r="325">
          <cell r="AI325">
            <v>0</v>
          </cell>
        </row>
        <row r="326">
          <cell r="AI326">
            <v>0</v>
          </cell>
        </row>
        <row r="327">
          <cell r="AI327">
            <v>0</v>
          </cell>
        </row>
        <row r="328">
          <cell r="AI328">
            <v>0</v>
          </cell>
        </row>
        <row r="329">
          <cell r="AI329">
            <v>0</v>
          </cell>
        </row>
        <row r="330">
          <cell r="AI330">
            <v>0</v>
          </cell>
        </row>
        <row r="331">
          <cell r="AI331">
            <v>0</v>
          </cell>
        </row>
        <row r="332">
          <cell r="AI332">
            <v>0</v>
          </cell>
        </row>
        <row r="333">
          <cell r="AI333">
            <v>0</v>
          </cell>
        </row>
        <row r="334">
          <cell r="AI334">
            <v>0</v>
          </cell>
        </row>
        <row r="335">
          <cell r="AI335">
            <v>0</v>
          </cell>
        </row>
        <row r="336">
          <cell r="AI336">
            <v>0</v>
          </cell>
        </row>
        <row r="337">
          <cell r="AI337">
            <v>0</v>
          </cell>
        </row>
        <row r="338">
          <cell r="AI338">
            <v>0</v>
          </cell>
        </row>
        <row r="339">
          <cell r="AI339">
            <v>0</v>
          </cell>
        </row>
        <row r="340">
          <cell r="AI340">
            <v>0</v>
          </cell>
        </row>
        <row r="341">
          <cell r="AI341">
            <v>0</v>
          </cell>
        </row>
        <row r="342">
          <cell r="AI342">
            <v>0</v>
          </cell>
        </row>
        <row r="343">
          <cell r="AI343">
            <v>0</v>
          </cell>
        </row>
        <row r="344">
          <cell r="AI344">
            <v>0</v>
          </cell>
        </row>
        <row r="345">
          <cell r="AI345">
            <v>0</v>
          </cell>
        </row>
        <row r="346">
          <cell r="AI346">
            <v>0</v>
          </cell>
        </row>
        <row r="347">
          <cell r="AI347">
            <v>0</v>
          </cell>
        </row>
        <row r="348">
          <cell r="AI348">
            <v>0</v>
          </cell>
        </row>
        <row r="349">
          <cell r="AI349">
            <v>0</v>
          </cell>
        </row>
        <row r="350">
          <cell r="AI350">
            <v>0</v>
          </cell>
        </row>
        <row r="351">
          <cell r="AI351">
            <v>0</v>
          </cell>
        </row>
        <row r="352">
          <cell r="AI352">
            <v>0</v>
          </cell>
        </row>
        <row r="353">
          <cell r="AI353">
            <v>0</v>
          </cell>
        </row>
        <row r="354">
          <cell r="AI354">
            <v>0</v>
          </cell>
        </row>
        <row r="355">
          <cell r="AI355">
            <v>0</v>
          </cell>
        </row>
        <row r="356">
          <cell r="AI356">
            <v>0</v>
          </cell>
        </row>
        <row r="357">
          <cell r="AI357">
            <v>0</v>
          </cell>
        </row>
        <row r="358">
          <cell r="AI358">
            <v>0</v>
          </cell>
        </row>
        <row r="359">
          <cell r="AI359">
            <v>0</v>
          </cell>
        </row>
        <row r="360">
          <cell r="AI360">
            <v>0</v>
          </cell>
        </row>
        <row r="361">
          <cell r="AI361">
            <v>0</v>
          </cell>
        </row>
        <row r="362">
          <cell r="AI362">
            <v>0</v>
          </cell>
        </row>
        <row r="363">
          <cell r="AI363">
            <v>0</v>
          </cell>
        </row>
        <row r="364">
          <cell r="AI364">
            <v>0</v>
          </cell>
        </row>
        <row r="365">
          <cell r="AI365">
            <v>0</v>
          </cell>
        </row>
        <row r="366">
          <cell r="AI366">
            <v>0</v>
          </cell>
        </row>
        <row r="367">
          <cell r="AI367">
            <v>0</v>
          </cell>
        </row>
        <row r="368">
          <cell r="AI368">
            <v>0</v>
          </cell>
        </row>
        <row r="369">
          <cell r="AI369">
            <v>0</v>
          </cell>
        </row>
        <row r="370">
          <cell r="AI370">
            <v>0</v>
          </cell>
        </row>
        <row r="371">
          <cell r="AI371">
            <v>0</v>
          </cell>
        </row>
        <row r="372">
          <cell r="AI372">
            <v>0</v>
          </cell>
        </row>
        <row r="373">
          <cell r="AI373">
            <v>0</v>
          </cell>
        </row>
        <row r="374">
          <cell r="AI374">
            <v>0</v>
          </cell>
        </row>
        <row r="375">
          <cell r="AI375">
            <v>0</v>
          </cell>
        </row>
        <row r="376">
          <cell r="AI376">
            <v>0</v>
          </cell>
        </row>
        <row r="377">
          <cell r="AI377">
            <v>0</v>
          </cell>
        </row>
        <row r="378">
          <cell r="AI378">
            <v>0</v>
          </cell>
        </row>
        <row r="379">
          <cell r="AI379">
            <v>0</v>
          </cell>
        </row>
        <row r="380">
          <cell r="AI380">
            <v>0</v>
          </cell>
        </row>
        <row r="381">
          <cell r="AI381">
            <v>0</v>
          </cell>
        </row>
        <row r="382">
          <cell r="AI382">
            <v>0</v>
          </cell>
        </row>
        <row r="383">
          <cell r="AI383">
            <v>0</v>
          </cell>
        </row>
        <row r="384">
          <cell r="AI384">
            <v>0</v>
          </cell>
        </row>
        <row r="385">
          <cell r="AI385">
            <v>0</v>
          </cell>
        </row>
        <row r="386">
          <cell r="AI386">
            <v>0</v>
          </cell>
        </row>
        <row r="387">
          <cell r="AI387">
            <v>0</v>
          </cell>
        </row>
        <row r="388">
          <cell r="AI388">
            <v>0</v>
          </cell>
        </row>
        <row r="389">
          <cell r="AI389">
            <v>0</v>
          </cell>
        </row>
        <row r="390">
          <cell r="AI390">
            <v>0</v>
          </cell>
        </row>
        <row r="391">
          <cell r="AI391">
            <v>0</v>
          </cell>
        </row>
        <row r="392">
          <cell r="AI392">
            <v>0</v>
          </cell>
        </row>
        <row r="393">
          <cell r="AI393">
            <v>0</v>
          </cell>
        </row>
        <row r="394">
          <cell r="AI394">
            <v>0</v>
          </cell>
        </row>
        <row r="395">
          <cell r="AI395">
            <v>0</v>
          </cell>
        </row>
        <row r="396">
          <cell r="AI396">
            <v>0</v>
          </cell>
        </row>
        <row r="397">
          <cell r="AI397">
            <v>0</v>
          </cell>
        </row>
        <row r="398">
          <cell r="AI398">
            <v>0</v>
          </cell>
        </row>
        <row r="399">
          <cell r="AI399">
            <v>0</v>
          </cell>
        </row>
        <row r="400">
          <cell r="AI400">
            <v>0</v>
          </cell>
        </row>
        <row r="401">
          <cell r="AI401">
            <v>0</v>
          </cell>
        </row>
        <row r="402">
          <cell r="AI402">
            <v>0</v>
          </cell>
        </row>
        <row r="403">
          <cell r="AI403">
            <v>0</v>
          </cell>
        </row>
        <row r="404">
          <cell r="AI404">
            <v>0</v>
          </cell>
        </row>
        <row r="405">
          <cell r="AI405">
            <v>0</v>
          </cell>
        </row>
        <row r="406">
          <cell r="AI406">
            <v>0</v>
          </cell>
        </row>
        <row r="407">
          <cell r="AI407">
            <v>0</v>
          </cell>
        </row>
        <row r="408">
          <cell r="AI408">
            <v>0</v>
          </cell>
        </row>
        <row r="409">
          <cell r="AI409">
            <v>0</v>
          </cell>
        </row>
        <row r="410">
          <cell r="AI410">
            <v>0</v>
          </cell>
        </row>
        <row r="411">
          <cell r="AI411">
            <v>0</v>
          </cell>
        </row>
        <row r="412">
          <cell r="AI412">
            <v>0</v>
          </cell>
        </row>
        <row r="413">
          <cell r="AI413">
            <v>0</v>
          </cell>
        </row>
        <row r="414">
          <cell r="AI414">
            <v>0</v>
          </cell>
        </row>
        <row r="415">
          <cell r="AI415">
            <v>0</v>
          </cell>
        </row>
        <row r="416">
          <cell r="AI416">
            <v>0</v>
          </cell>
        </row>
        <row r="417">
          <cell r="AI417">
            <v>0</v>
          </cell>
        </row>
        <row r="418">
          <cell r="AI418">
            <v>0</v>
          </cell>
        </row>
        <row r="419">
          <cell r="AI419">
            <v>0</v>
          </cell>
        </row>
        <row r="420">
          <cell r="AI420">
            <v>0</v>
          </cell>
        </row>
        <row r="421">
          <cell r="AI421">
            <v>0</v>
          </cell>
        </row>
        <row r="422">
          <cell r="AI422">
            <v>0</v>
          </cell>
        </row>
        <row r="423">
          <cell r="AI423">
            <v>0</v>
          </cell>
        </row>
        <row r="424">
          <cell r="AI424">
            <v>0</v>
          </cell>
        </row>
        <row r="425">
          <cell r="AI425">
            <v>0</v>
          </cell>
        </row>
        <row r="426">
          <cell r="AI426">
            <v>0</v>
          </cell>
        </row>
        <row r="427">
          <cell r="AI427">
            <v>0</v>
          </cell>
        </row>
        <row r="428">
          <cell r="AI428">
            <v>0</v>
          </cell>
        </row>
        <row r="429">
          <cell r="AI429">
            <v>0</v>
          </cell>
        </row>
        <row r="430">
          <cell r="AI430">
            <v>0</v>
          </cell>
        </row>
        <row r="431">
          <cell r="AI431">
            <v>0</v>
          </cell>
        </row>
        <row r="432">
          <cell r="AI432">
            <v>0</v>
          </cell>
        </row>
        <row r="433">
          <cell r="AI433">
            <v>0</v>
          </cell>
        </row>
        <row r="434">
          <cell r="AI434">
            <v>0</v>
          </cell>
        </row>
        <row r="435">
          <cell r="AI435">
            <v>0</v>
          </cell>
        </row>
        <row r="436">
          <cell r="AI436">
            <v>0</v>
          </cell>
        </row>
        <row r="437">
          <cell r="AI437">
            <v>0</v>
          </cell>
        </row>
        <row r="438">
          <cell r="AI438">
            <v>0</v>
          </cell>
        </row>
        <row r="439">
          <cell r="AI439">
            <v>0</v>
          </cell>
        </row>
        <row r="440">
          <cell r="AI440">
            <v>0</v>
          </cell>
        </row>
        <row r="441">
          <cell r="AI441">
            <v>0</v>
          </cell>
        </row>
        <row r="442">
          <cell r="AI442">
            <v>0</v>
          </cell>
        </row>
        <row r="443">
          <cell r="AI443">
            <v>0</v>
          </cell>
        </row>
        <row r="444">
          <cell r="AI444">
            <v>0</v>
          </cell>
        </row>
        <row r="445">
          <cell r="AI445">
            <v>0</v>
          </cell>
        </row>
        <row r="446">
          <cell r="AI446">
            <v>0</v>
          </cell>
        </row>
        <row r="447">
          <cell r="AI447">
            <v>0</v>
          </cell>
        </row>
        <row r="448">
          <cell r="AI448">
            <v>0</v>
          </cell>
        </row>
        <row r="449">
          <cell r="AI449">
            <v>0</v>
          </cell>
        </row>
        <row r="450">
          <cell r="AI450">
            <v>0</v>
          </cell>
        </row>
        <row r="451">
          <cell r="AI451">
            <v>0</v>
          </cell>
        </row>
        <row r="452">
          <cell r="AI452">
            <v>0</v>
          </cell>
        </row>
        <row r="453">
          <cell r="AI453">
            <v>0</v>
          </cell>
        </row>
        <row r="454">
          <cell r="AI454">
            <v>0</v>
          </cell>
        </row>
        <row r="455">
          <cell r="AI455">
            <v>0</v>
          </cell>
        </row>
        <row r="456">
          <cell r="AI456">
            <v>0</v>
          </cell>
        </row>
        <row r="457">
          <cell r="AI457">
            <v>0</v>
          </cell>
        </row>
        <row r="458">
          <cell r="AI458">
            <v>0</v>
          </cell>
        </row>
        <row r="459">
          <cell r="AI459">
            <v>0</v>
          </cell>
        </row>
        <row r="460">
          <cell r="AI460">
            <v>0</v>
          </cell>
        </row>
        <row r="461">
          <cell r="AI461">
            <v>0</v>
          </cell>
        </row>
        <row r="462">
          <cell r="AI462">
            <v>0</v>
          </cell>
        </row>
        <row r="463">
          <cell r="AI463">
            <v>0</v>
          </cell>
        </row>
        <row r="464">
          <cell r="AI464">
            <v>0</v>
          </cell>
        </row>
        <row r="465">
          <cell r="AI465">
            <v>0</v>
          </cell>
        </row>
        <row r="466">
          <cell r="AI466">
            <v>0</v>
          </cell>
        </row>
        <row r="467">
          <cell r="AI467">
            <v>0</v>
          </cell>
        </row>
        <row r="468">
          <cell r="AI468">
            <v>0</v>
          </cell>
        </row>
        <row r="469">
          <cell r="AI469">
            <v>0</v>
          </cell>
        </row>
        <row r="470">
          <cell r="AI470">
            <v>0</v>
          </cell>
        </row>
        <row r="471">
          <cell r="AI471">
            <v>0</v>
          </cell>
        </row>
        <row r="472">
          <cell r="AI472">
            <v>0</v>
          </cell>
        </row>
        <row r="473">
          <cell r="AI473">
            <v>0</v>
          </cell>
        </row>
        <row r="474">
          <cell r="AI474">
            <v>0</v>
          </cell>
        </row>
        <row r="475">
          <cell r="AI475">
            <v>0</v>
          </cell>
        </row>
        <row r="476">
          <cell r="AI476">
            <v>0</v>
          </cell>
        </row>
        <row r="477">
          <cell r="AI477">
            <v>0</v>
          </cell>
        </row>
        <row r="478">
          <cell r="AI478">
            <v>0</v>
          </cell>
        </row>
        <row r="479">
          <cell r="AI479">
            <v>0</v>
          </cell>
        </row>
        <row r="480">
          <cell r="AI480">
            <v>0</v>
          </cell>
        </row>
        <row r="481">
          <cell r="AI481">
            <v>0</v>
          </cell>
        </row>
        <row r="482">
          <cell r="AI482">
            <v>0</v>
          </cell>
        </row>
        <row r="483">
          <cell r="AI483">
            <v>0</v>
          </cell>
        </row>
        <row r="484">
          <cell r="AI484">
            <v>0</v>
          </cell>
        </row>
        <row r="485">
          <cell r="AI485">
            <v>0</v>
          </cell>
        </row>
        <row r="486">
          <cell r="AI486">
            <v>0</v>
          </cell>
        </row>
        <row r="487">
          <cell r="AI487">
            <v>0</v>
          </cell>
        </row>
        <row r="488">
          <cell r="AI488">
            <v>0</v>
          </cell>
        </row>
        <row r="489">
          <cell r="AI489">
            <v>0</v>
          </cell>
        </row>
        <row r="490">
          <cell r="AI490">
            <v>0</v>
          </cell>
        </row>
        <row r="491">
          <cell r="AI491">
            <v>0</v>
          </cell>
        </row>
        <row r="492">
          <cell r="AI492">
            <v>0</v>
          </cell>
        </row>
        <row r="493">
          <cell r="AI493">
            <v>0</v>
          </cell>
        </row>
        <row r="494">
          <cell r="AI494">
            <v>0</v>
          </cell>
        </row>
        <row r="495">
          <cell r="AI495">
            <v>0</v>
          </cell>
        </row>
        <row r="496">
          <cell r="AI496">
            <v>0</v>
          </cell>
        </row>
        <row r="497">
          <cell r="AI497">
            <v>0</v>
          </cell>
        </row>
        <row r="498">
          <cell r="AI498">
            <v>0</v>
          </cell>
        </row>
        <row r="499">
          <cell r="AI499">
            <v>0</v>
          </cell>
        </row>
        <row r="500">
          <cell r="AI500">
            <v>0</v>
          </cell>
        </row>
        <row r="501">
          <cell r="AI501">
            <v>0</v>
          </cell>
        </row>
        <row r="502">
          <cell r="AI502">
            <v>0</v>
          </cell>
        </row>
        <row r="503">
          <cell r="AI503">
            <v>0</v>
          </cell>
        </row>
        <row r="504">
          <cell r="AI504">
            <v>0</v>
          </cell>
        </row>
        <row r="505">
          <cell r="AI505">
            <v>0</v>
          </cell>
        </row>
        <row r="506">
          <cell r="AI506">
            <v>0</v>
          </cell>
        </row>
        <row r="507">
          <cell r="AI507">
            <v>0</v>
          </cell>
        </row>
        <row r="508">
          <cell r="AI508">
            <v>0</v>
          </cell>
        </row>
        <row r="509">
          <cell r="AI509">
            <v>0</v>
          </cell>
        </row>
        <row r="510">
          <cell r="AI510">
            <v>0</v>
          </cell>
        </row>
        <row r="511">
          <cell r="AI511">
            <v>0</v>
          </cell>
        </row>
        <row r="512">
          <cell r="AI512">
            <v>0</v>
          </cell>
        </row>
        <row r="513">
          <cell r="AI513">
            <v>0</v>
          </cell>
        </row>
        <row r="514">
          <cell r="AI514">
            <v>0</v>
          </cell>
        </row>
        <row r="515">
          <cell r="AI515">
            <v>0</v>
          </cell>
        </row>
        <row r="516">
          <cell r="AI516">
            <v>0</v>
          </cell>
        </row>
        <row r="517">
          <cell r="AI517">
            <v>0</v>
          </cell>
        </row>
        <row r="518">
          <cell r="AI518">
            <v>0</v>
          </cell>
        </row>
        <row r="519">
          <cell r="AI519">
            <v>0</v>
          </cell>
        </row>
        <row r="520">
          <cell r="AI520">
            <v>0</v>
          </cell>
        </row>
        <row r="521">
          <cell r="AI521">
            <v>0</v>
          </cell>
        </row>
        <row r="522">
          <cell r="AI522">
            <v>0</v>
          </cell>
        </row>
        <row r="523">
          <cell r="AI523">
            <v>0</v>
          </cell>
        </row>
        <row r="524">
          <cell r="AI524">
            <v>0</v>
          </cell>
        </row>
        <row r="525">
          <cell r="AI525">
            <v>0</v>
          </cell>
        </row>
        <row r="526">
          <cell r="AI526">
            <v>0</v>
          </cell>
        </row>
        <row r="527">
          <cell r="AI527">
            <v>0</v>
          </cell>
        </row>
        <row r="528">
          <cell r="AI528">
            <v>0</v>
          </cell>
        </row>
        <row r="529">
          <cell r="AI529">
            <v>0</v>
          </cell>
        </row>
        <row r="530">
          <cell r="AI530">
            <v>0</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095-6"/>
      <sheetName val="F-163-2"/>
      <sheetName val="F2"/>
      <sheetName val="F3"/>
    </sheetNames>
    <sheetDataSet>
      <sheetData sheetId="0">
        <row r="17">
          <cell r="B17" t="str">
            <v>Gestión Humana</v>
          </cell>
        </row>
        <row r="18">
          <cell r="B18" t="str">
            <v>Maquinaria y Equipo</v>
          </cell>
        </row>
        <row r="19">
          <cell r="B19" t="str">
            <v>Informática y Comunicaciones</v>
          </cell>
        </row>
        <row r="20">
          <cell r="B20" t="str">
            <v>Gestión de Flujo Monetario</v>
          </cell>
        </row>
        <row r="21">
          <cell r="B21" t="str">
            <v>Compras</v>
          </cell>
        </row>
        <row r="22">
          <cell r="B22" t="str">
            <v>Subcontratos</v>
          </cell>
        </row>
        <row r="23">
          <cell r="B23" t="str">
            <v>Gestión Documental</v>
          </cell>
        </row>
        <row r="24">
          <cell r="B24" t="str">
            <v>Gestión Ambiental</v>
          </cell>
        </row>
        <row r="25">
          <cell r="B25" t="str">
            <v>Gestión S&amp;SO</v>
          </cell>
        </row>
        <row r="26">
          <cell r="B26" t="str">
            <v>Gestión Comercial</v>
          </cell>
        </row>
        <row r="27">
          <cell r="B27" t="str">
            <v>Planificación de Obra</v>
          </cell>
        </row>
        <row r="28">
          <cell r="B28" t="str">
            <v>Explotación y construcción obras de infraestructura</v>
          </cell>
        </row>
        <row r="29">
          <cell r="B29" t="str">
            <v>Relación con el cliente</v>
          </cell>
        </row>
        <row r="30">
          <cell r="B30" t="str">
            <v>Producción de mezclas asfálticas</v>
          </cell>
        </row>
        <row r="31">
          <cell r="B31" t="str">
            <v>Beneficio de materiales pétreos</v>
          </cell>
        </row>
        <row r="32">
          <cell r="B32" t="str">
            <v>Almacenamiento</v>
          </cell>
        </row>
        <row r="33">
          <cell r="B33" t="str">
            <v>Despachos al cliente</v>
          </cell>
        </row>
        <row r="34">
          <cell r="B34" t="str">
            <v>Control de calidad y medición</v>
          </cell>
        </row>
        <row r="35">
          <cell r="B35" t="str">
            <v>Planificación empresarial</v>
          </cell>
        </row>
        <row r="36">
          <cell r="B36" t="str">
            <v xml:space="preserve">Revisión del SIG CASS </v>
          </cell>
        </row>
        <row r="37">
          <cell r="B37" t="str">
            <v>Seguimiento, análisis y mejora</v>
          </cell>
        </row>
      </sheetData>
      <sheetData sheetId="1"/>
      <sheetData sheetId="2"/>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F-198-1 Formatos"/>
      <sheetName val="informe"/>
      <sheetName val="F-198-1 Documentos"/>
      <sheetName val="F-198-1 OtrosDoc Dra Amp"/>
    </sheetNames>
    <sheetDataSet>
      <sheetData sheetId="0">
        <row r="4">
          <cell r="B4" t="str">
            <v>Ficha ambiental</v>
          </cell>
        </row>
        <row r="5">
          <cell r="B5" t="str">
            <v>Folleto de induccion por cargos</v>
          </cell>
        </row>
        <row r="6">
          <cell r="B6" t="str">
            <v>Formato</v>
          </cell>
        </row>
        <row r="7">
          <cell r="B7" t="str">
            <v>Instructivo</v>
          </cell>
        </row>
        <row r="8">
          <cell r="B8" t="str">
            <v>Manual</v>
          </cell>
        </row>
        <row r="9">
          <cell r="B9" t="str">
            <v>Matriz ambiental</v>
          </cell>
        </row>
        <row r="10">
          <cell r="B10" t="str">
            <v>PIG CASS</v>
          </cell>
        </row>
        <row r="11">
          <cell r="B11" t="str">
            <v>Plan de emergencias</v>
          </cell>
        </row>
        <row r="12">
          <cell r="B12" t="str">
            <v>Procedimiento</v>
          </cell>
        </row>
        <row r="23">
          <cell r="B23" t="str">
            <v>Almacenamiento</v>
          </cell>
        </row>
        <row r="24">
          <cell r="B24" t="str">
            <v>Beneficio de materiales pétreos</v>
          </cell>
        </row>
        <row r="25">
          <cell r="B25" t="str">
            <v>Compras</v>
          </cell>
        </row>
        <row r="26">
          <cell r="B26" t="str">
            <v>Control de calidad y medición</v>
          </cell>
        </row>
        <row r="27">
          <cell r="B27" t="str">
            <v>Despachos al cliente</v>
          </cell>
        </row>
        <row r="28">
          <cell r="B28" t="str">
            <v>Explotación minera y construcción obras de infraestructura</v>
          </cell>
        </row>
        <row r="29">
          <cell r="B29" t="str">
            <v>Gestión ambiental</v>
          </cell>
        </row>
        <row r="30">
          <cell r="B30" t="str">
            <v>Gestión comercial</v>
          </cell>
        </row>
        <row r="31">
          <cell r="B31" t="str">
            <v>Gestión de flujo monetario</v>
          </cell>
        </row>
        <row r="32">
          <cell r="B32" t="str">
            <v>Gestión documental</v>
          </cell>
        </row>
        <row r="33">
          <cell r="B33" t="str">
            <v>Gestión humana</v>
          </cell>
        </row>
        <row r="34">
          <cell r="B34" t="str">
            <v>Gestión S&amp;SO</v>
          </cell>
        </row>
        <row r="35">
          <cell r="B35" t="str">
            <v>Informática y comunicaciones</v>
          </cell>
        </row>
        <row r="36">
          <cell r="B36" t="str">
            <v>Maquinaria y equipo</v>
          </cell>
        </row>
        <row r="37">
          <cell r="B37" t="str">
            <v>Planificación de obra</v>
          </cell>
        </row>
        <row r="38">
          <cell r="B38" t="str">
            <v>Planificación empresarial</v>
          </cell>
        </row>
        <row r="39">
          <cell r="B39" t="str">
            <v>Producción de mezclas asfálticas</v>
          </cell>
        </row>
        <row r="40">
          <cell r="B40" t="str">
            <v>Relación con el cliente</v>
          </cell>
        </row>
        <row r="41">
          <cell r="B41" t="str">
            <v xml:space="preserve">Gestión del SIG CASS </v>
          </cell>
        </row>
        <row r="42">
          <cell r="B42" t="str">
            <v>Seguimiento, análisis y mejora</v>
          </cell>
        </row>
        <row r="43">
          <cell r="B43" t="str">
            <v>Gestión legal</v>
          </cell>
        </row>
      </sheetData>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VE 213 (2)"/>
      <sheetName val="K390+550- N M1"/>
      <sheetName val="PESO -TARAS "/>
    </sheetNames>
    <sheetDataSet>
      <sheetData sheetId="0">
        <row r="3">
          <cell r="B3" t="str">
            <v>Terraplen Suelos Seleccionados</v>
          </cell>
        </row>
        <row r="4">
          <cell r="B4" t="str">
            <v>Terraplen Suelos Adecuados</v>
          </cell>
        </row>
        <row r="5">
          <cell r="B5" t="str">
            <v>Terraplen Suelos Tolerables</v>
          </cell>
        </row>
      </sheetData>
      <sheetData sheetId="1" refreshError="1"/>
      <sheetData sheetId="2" refreshError="1"/>
      <sheetData sheetId="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informe"/>
      <sheetName val="F-198-1 Documentos"/>
      <sheetName val="F-198-1 OtrosDoc Dra Amp"/>
      <sheetName val="F-198-1 Formatos"/>
      <sheetName val="F-242-1"/>
    </sheetNames>
    <sheetDataSet>
      <sheetData sheetId="0">
        <row r="4">
          <cell r="B4" t="str">
            <v>Ficha ambiental</v>
          </cell>
        </row>
        <row r="5">
          <cell r="B5" t="str">
            <v>Folleto de induccion por cargos</v>
          </cell>
        </row>
        <row r="6">
          <cell r="B6" t="str">
            <v>Formato</v>
          </cell>
        </row>
        <row r="7">
          <cell r="B7" t="str">
            <v>Instructivo</v>
          </cell>
        </row>
        <row r="8">
          <cell r="B8" t="str">
            <v>Manual</v>
          </cell>
        </row>
        <row r="9">
          <cell r="B9" t="str">
            <v>Matriz ambiental</v>
          </cell>
        </row>
        <row r="10">
          <cell r="B10" t="str">
            <v>PIG CASS</v>
          </cell>
        </row>
        <row r="11">
          <cell r="B11" t="str">
            <v>Plan de emergencias</v>
          </cell>
        </row>
        <row r="12">
          <cell r="B12" t="str">
            <v>Procedimiento</v>
          </cell>
        </row>
        <row r="13">
          <cell r="B13" t="str">
            <v>Programa ambiental</v>
          </cell>
        </row>
        <row r="14">
          <cell r="B14" t="str">
            <v>Programa S&amp;SO</v>
          </cell>
        </row>
        <row r="15">
          <cell r="B15" t="str">
            <v>Divulgación de documentos</v>
          </cell>
        </row>
        <row r="16">
          <cell r="B16" t="str">
            <v>Norma de seguridad</v>
          </cell>
        </row>
        <row r="17">
          <cell r="B17" t="str">
            <v>Caracterización</v>
          </cell>
        </row>
      </sheetData>
      <sheetData sheetId="1" refreshError="1"/>
      <sheetData sheetId="2" refreshError="1"/>
      <sheetData sheetId="3" refreshError="1"/>
      <sheetData sheetId="4"/>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FOTOGRAFICO."/>
      <sheetName val="REGISTRO FOTOGRAFICO"/>
      <sheetName val="R-CEC-22 REG. Fotografico"/>
    </sheetNames>
    <sheetDataSet>
      <sheetData sheetId="0" refreshError="1"/>
      <sheetData sheetId="1" refreshError="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resul laborat"/>
      <sheetName val="densidad en el terreno"/>
      <sheetName val="res densidad en el terreno"/>
      <sheetName val="limites de consistenc y gradaci"/>
      <sheetName val="rotura a la compres de cilindro"/>
      <sheetName val="rotura a la compr de cilin(int)"/>
      <sheetName val="consec muestras"/>
      <sheetName val="Mats. Base"/>
      <sheetName val="mats. sub"/>
      <sheetName val="Sub-base"/>
      <sheetName val="ensayo a flexion viguetas"/>
      <sheetName val="cant de obra ejecutadas"/>
      <sheetName val="control de muestra cilindros"/>
      <sheetName val="ensayo compact"/>
      <sheetName val="cuadro 10 (FACTURA CONTRAT)"/>
      <sheetName val="PESO ESP GRUESO"/>
      <sheetName val="Cuadro 5C"/>
      <sheetName val="ensayo masa unitaria"/>
      <sheetName val="INDICE DE ALARGAM"/>
      <sheetName val="Cuadro 5E"/>
      <sheetName val="Cuadro 5F"/>
      <sheetName val="Cuadro 5G"/>
      <sheetName val="INV Y VOL DE REDES"/>
    </sheetNames>
    <sheetDataSet>
      <sheetData sheetId="0">
        <row r="33">
          <cell r="AE33">
            <v>23</v>
          </cell>
        </row>
        <row r="34">
          <cell r="AE34">
            <v>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resul laborat"/>
      <sheetName val="densidad en el terreno"/>
      <sheetName val="res densidad en el terreno"/>
      <sheetName val="limites de consistenc y gradaci"/>
      <sheetName val="rotura a la compres de cilindro"/>
      <sheetName val="rotura a la compr de cilin(int)"/>
      <sheetName val="consec muestras"/>
      <sheetName val="Mats. Base"/>
      <sheetName val="mats. sub"/>
      <sheetName val="Sub-base"/>
      <sheetName val="ensayo a flexion viguetas"/>
      <sheetName val="cant de obra ejecutadas"/>
      <sheetName val="control de muestra cilindros"/>
      <sheetName val="ensayo compact"/>
      <sheetName val="cuadro 10 (FACTURA CONTRAT)"/>
      <sheetName val="PESO ESP GRUESO"/>
      <sheetName val="Cuadro 5C"/>
      <sheetName val="ensayo masa unitaria"/>
      <sheetName val="INDICE DE ALARGAM"/>
      <sheetName val="Cuadro 5E"/>
      <sheetName val="Cuadro 5F"/>
      <sheetName val="Cuadro 5G"/>
      <sheetName val="INV Y VOL DE REDES"/>
    </sheetNames>
    <sheetDataSet>
      <sheetData sheetId="0">
        <row r="33">
          <cell r="AE33">
            <v>23</v>
          </cell>
        </row>
        <row r="34">
          <cell r="AE34">
            <v>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row r="3">
          <cell r="B3" t="str">
            <v>Muestra base asfáltica tomada en planta depositada en el K15+315 al 14+600 LD.</v>
          </cell>
        </row>
        <row r="4">
          <cell r="B4" t="str">
            <v>Muestra base asfáltica tomada en planta depositada en el K15+315 al 14+540 L.I.</v>
          </cell>
        </row>
        <row r="5">
          <cell r="B5" t="str">
            <v>Muestra base asfáltica tomada en planta depositada en el K14+600 al 14+320 LD.</v>
          </cell>
        </row>
        <row r="6">
          <cell r="B6" t="str">
            <v>Muestra base asfáltica tomada en planta depositada en el K14+420 al K13+980 LD.</v>
          </cell>
        </row>
        <row r="7">
          <cell r="B7" t="str">
            <v>Muestra base asfáltica tomada en planta depositada en el K14+420 al K13+980 LD.</v>
          </cell>
        </row>
        <row r="8">
          <cell r="B8" t="str">
            <v>Muestra base asfáltica tomada en planta depositada en el K14+324 .K13+920 L.l</v>
          </cell>
        </row>
        <row r="9">
          <cell r="B9" t="str">
            <v>Muestra base asfáltica tomada en planta depositada en el K13+890 K13+418 L.l</v>
          </cell>
        </row>
        <row r="10">
          <cell r="B10" t="str">
            <v>Muestra base asfáltica tomada en planta depositada entre el K13+200  al K13+420 L.l</v>
          </cell>
        </row>
        <row r="11">
          <cell r="B11" t="str">
            <v>Muestra base asfáltica tomada en planta depositada entre el K13+320 al K13+550 L.D.</v>
          </cell>
        </row>
        <row r="12">
          <cell r="B12" t="str">
            <v>Muestra base asfáltica tomada en planta depositada en el K14+490 K14+360 L.D.</v>
          </cell>
        </row>
        <row r="13">
          <cell r="B13" t="str">
            <v>Muestra base asfáltica tomada en planta depositada entre el K14+410 al  K14+360 L.I.</v>
          </cell>
        </row>
        <row r="16">
          <cell r="B16" t="str">
            <v>Muestra base asfáltica tomada en planta depositada entre el K13+150 y el  K13+000 L.D.</v>
          </cell>
        </row>
        <row r="17">
          <cell r="B17" t="str">
            <v>Muestra base asfáltica tomada en la via entre el K13+000 y el K12+920 L.D.</v>
          </cell>
        </row>
        <row r="18">
          <cell r="B18" t="str">
            <v>Muestra base asfáltica tomada en planta depositada en el K12+920 K12+820 L.D.</v>
          </cell>
        </row>
        <row r="19">
          <cell r="B19" t="str">
            <v>Muestra base asfáltica tomada en planta depositada entre el K13+200 y el  K13+000 L.I.</v>
          </cell>
        </row>
        <row r="20">
          <cell r="B20" t="str">
            <v>Muestra base asfáltica tomada de la volqueta VD 19 depositada entre el K13+000 y el  K12+970 L.I.</v>
          </cell>
        </row>
        <row r="21">
          <cell r="B21" t="str">
            <v>Muestra base asfáltica tomada de la planta depositada entre el K12+850 y el  K12+715L.I.</v>
          </cell>
        </row>
        <row r="22">
          <cell r="B22" t="str">
            <v>Muestra base asfáltica tomada de la planta depositada entre el K12+850 y el  K12+715L.I.</v>
          </cell>
        </row>
        <row r="23">
          <cell r="B23" t="str">
            <v>Muestra base asfáltica tomada de la planta depositada entre el K12+715 y el  K12+680L.I.</v>
          </cell>
        </row>
        <row r="24">
          <cell r="B24" t="str">
            <v>Muestra base asfáltica tomada de la planta depositada entre el K12+680 y el  K12+640L.I.</v>
          </cell>
        </row>
        <row r="25">
          <cell r="B25" t="str">
            <v>Muestra base asfáltica tomada de la via entre el K12+640 y el  K12+610L.I.</v>
          </cell>
        </row>
        <row r="26">
          <cell r="B26" t="str">
            <v>base asfáltica de 1 ½" tomada de la planta depositada entre el K13+820 y el  K13+100.</v>
          </cell>
        </row>
        <row r="27">
          <cell r="B27" t="str">
            <v>Base asfáltica 1 ½" tomada de la volqueta VD 19 depositada entre el K13+100 y el  K13+070.</v>
          </cell>
        </row>
        <row r="28">
          <cell r="B28" t="str">
            <v>Base asfáltica 1 ½" tomada de la planta depositada entre el K13+070 y el  K12+050.</v>
          </cell>
        </row>
        <row r="29">
          <cell r="B29" t="str">
            <v>Muestra base asfáltica tomada de la planta depositada entre el K12+050 y el  K11+850.</v>
          </cell>
        </row>
        <row r="30">
          <cell r="B30" t="str">
            <v>Muestra base asfáltica tomada de la planta depositada entre el K12+610 y el  K12+480.</v>
          </cell>
        </row>
        <row r="31">
          <cell r="B31" t="str">
            <v>Muestra base asfáltica tomada en la via en el  K12+550 L.D.</v>
          </cell>
        </row>
        <row r="32">
          <cell r="B32" t="str">
            <v>Muestra base asfáltica tomada en la via en el  K12+480 L.I.</v>
          </cell>
        </row>
        <row r="33">
          <cell r="B33" t="str">
            <v>Muestra base asfáltica tomada en la via en el  K12+600 L.I.</v>
          </cell>
        </row>
        <row r="34">
          <cell r="B34" t="str">
            <v>Muestra base asfáltica tomada en la via en el  K12+040 L.D.</v>
          </cell>
        </row>
        <row r="35">
          <cell r="B35" t="str">
            <v>Muestra base asfáltica tomada en la via en el  K12+530 EJE.</v>
          </cell>
        </row>
        <row r="36">
          <cell r="B36" t="str">
            <v>Muestra base asfáltica tomada en la via en el  K12+030 L.D.</v>
          </cell>
        </row>
        <row r="37">
          <cell r="B37" t="str">
            <v>Muestra base asfáltica tomada de la planta depositada entre el K13+890 y el  K13+920 L.I.</v>
          </cell>
        </row>
        <row r="38">
          <cell r="B38" t="str">
            <v>Muestra base asfáltica tomada de la planta depositada entre el K15+315 y el  K15+325 L.i.y l. D.</v>
          </cell>
        </row>
        <row r="39">
          <cell r="B39" t="str">
            <v>Muestra base asfáltica tomada de la planta depositada entre el K12+170 y el  K11+380 Lado izquierdo</v>
          </cell>
        </row>
        <row r="40">
          <cell r="B40" t="str">
            <v>Muestra base asfáltica tomada de la planta depositada entre el K12+170 y el  K11+380 Lado izquierdo</v>
          </cell>
        </row>
        <row r="41">
          <cell r="B41" t="str">
            <v>Muestra base asfáltica tomada en la via en el  K9+825 L.D.</v>
          </cell>
        </row>
        <row r="42">
          <cell r="B42" t="str">
            <v>Muestra base asfáltica tomada en la via en el  K9+320 L.D.</v>
          </cell>
        </row>
        <row r="43">
          <cell r="B43" t="str">
            <v>Muestra base asfáltica tomada de la planta depositada entre el K11+040 y el  K11+850 derecho.</v>
          </cell>
        </row>
        <row r="44">
          <cell r="B44" t="str">
            <v>Muestra base asfáltica tomada de la planta depositada entre el K11+040 y el  K11+850 derecho.</v>
          </cell>
        </row>
        <row r="45">
          <cell r="B45" t="str">
            <v>Muestra base asfáltica tomada de la planta depositada entre el K11+040 y el  K11+850 derecho.</v>
          </cell>
        </row>
        <row r="46">
          <cell r="B46" t="str">
            <v>Muestra base asfáltica tomada en la via en el  K11+170 Margen derecha lado derecho.</v>
          </cell>
        </row>
        <row r="47">
          <cell r="B47" t="str">
            <v>Muestra base asfáltica tomada en la via en el  K11+170 Margen derecha eje</v>
          </cell>
        </row>
        <row r="48">
          <cell r="B48" t="str">
            <v>Muestra base asfáltica tomada en la via en el  K11+170 Margen derecha lado izquierdo.</v>
          </cell>
        </row>
        <row r="49">
          <cell r="B49" t="str">
            <v>Muestra base asfáltica tomada de la planta depositada entre el K11+380 y el   10+540 izquierda.</v>
          </cell>
          <cell r="S49" t="str">
            <v xml:space="preserve">El alto contenido de asfalto obtenido fue causado por un incremento en la temperatura de los tanques de almacenamiento (de 120º a132º) lo cual causo que aumentara el caudal de asfalto impulsado por la bomba el impase se detecto y supero a tiempo </v>
          </cell>
        </row>
        <row r="50">
          <cell r="B50" t="str">
            <v>Muestra base asfáltica tomada de la planta depositada entre el K11+380 y el   10+540 izquierda.</v>
          </cell>
        </row>
        <row r="51">
          <cell r="B51" t="str">
            <v>Muestra base asfáltica tomada de la planta depositada entre el K11+380 y el   10+540 izquierda.</v>
          </cell>
        </row>
        <row r="52">
          <cell r="B52" t="str">
            <v>Muestra base asfáltica tomada en la via en el  K11+770 Margen izquierda lado derecho.</v>
          </cell>
        </row>
        <row r="53">
          <cell r="B53" t="str">
            <v>Muestra base asfáltica tomada en la via en el  K11+770 Margen izquierda lado izquierdo.</v>
          </cell>
        </row>
        <row r="54">
          <cell r="B54" t="str">
            <v>Muestra base asfáltica tomada de la planta depositada entre el K11+040 y el   10+190derecha.</v>
          </cell>
        </row>
        <row r="55">
          <cell r="B55" t="str">
            <v>Muestra base asfáltica tomada de la planta depositada entre el K11+040 y el   10+190derecha.</v>
          </cell>
        </row>
        <row r="56">
          <cell r="B56" t="str">
            <v>Muestra base asfáltica tomada de la planta depositada entre el K11+040 y el   10+190derecha.</v>
          </cell>
        </row>
        <row r="57">
          <cell r="B57" t="str">
            <v>Muestra base asfáltica tomada en la via en el  K10+660 lado derecho (derecha).</v>
          </cell>
        </row>
        <row r="58">
          <cell r="B58" t="str">
            <v>Muestra base asfáltica tomada en la via en el  K10+600 lado derecho (eje).</v>
          </cell>
        </row>
        <row r="59">
          <cell r="B59" t="str">
            <v>Muestra base asfáltica tomada en la via en el  K10+600 lado derecho (izquierdo).</v>
          </cell>
        </row>
        <row r="60">
          <cell r="B60" t="str">
            <v xml:space="preserve">Muestra base asfáltica tomada de la planta </v>
          </cell>
        </row>
        <row r="61">
          <cell r="B61" t="str">
            <v xml:space="preserve">Muestra base asfáltica tomada de la planta </v>
          </cell>
        </row>
        <row r="62">
          <cell r="B62" t="str">
            <v>Muestra base asfáltica tomada en la via en el  K10+318 lado izquierdo (derecho).</v>
          </cell>
        </row>
        <row r="63">
          <cell r="B63" t="str">
            <v xml:space="preserve">Muestra base asfáltica tomada de la planta </v>
          </cell>
        </row>
        <row r="64">
          <cell r="B64" t="str">
            <v>Muestra base asfáltica tomada en la via en el  K10+318 lado izquierdo (izquierda).</v>
          </cell>
        </row>
        <row r="65">
          <cell r="B65" t="str">
            <v>Muestra base asfáltica tomada de la planta depositada entre el K8+870 y el   K 8+640 izquierdo.</v>
          </cell>
        </row>
        <row r="66">
          <cell r="B66" t="str">
            <v>Muestra base asfáltica tomada de la planta depositada entre el K8+870 y el   K 8+640 izquierdo.</v>
          </cell>
        </row>
        <row r="67">
          <cell r="B67" t="str">
            <v>Muestra base asfáltica tomada de la planta depositada entre el K8+870 y el   K 8+640 izquierdo.</v>
          </cell>
        </row>
        <row r="68">
          <cell r="B68" t="str">
            <v>Muestra base asfáltica tomada en la via en el  K8+760 lado izquierdo (eje).</v>
          </cell>
        </row>
        <row r="69">
          <cell r="B69" t="str">
            <v>Muestra base asfáltica tomada en la via en el  K8+760 lado izquierdo (izquierdo).</v>
          </cell>
        </row>
        <row r="70">
          <cell r="B70" t="str">
            <v>Muestra base asfáltica tomada en la via en el  K8+760 lado izquierdo (derecho).</v>
          </cell>
        </row>
        <row r="71">
          <cell r="B71" t="str">
            <v>Muestra base asfáltica tomada de la planta depositada entre el K8+870 y el   K 8+640 izquierdo.</v>
          </cell>
        </row>
        <row r="72">
          <cell r="B72" t="str">
            <v>Muestra base asfáltica tomada de la planta depositada entre el K8+870 y el   K 8+700 izquierdo.</v>
          </cell>
        </row>
        <row r="73">
          <cell r="B73" t="str">
            <v>Muestra base asfáltica tomada de la planta depositada entre el K8+870 y el   K 8+700 izquierdo.</v>
          </cell>
        </row>
        <row r="74">
          <cell r="B74" t="str">
            <v>Muestra base asfáltica tomada de la planta depositada entre el K43+545 y el   K 43+565 derecho.</v>
          </cell>
        </row>
        <row r="75">
          <cell r="B75" t="str">
            <v>Muestra base asfáltica tomada de la planta depositada entre el K43+740 y el   K 43+775 derecho.</v>
          </cell>
        </row>
        <row r="76">
          <cell r="B76" t="str">
            <v>Muestra base asfáltica tomada de la planta depositada entre el K43+935 y el   K 43+995 derecho.</v>
          </cell>
        </row>
        <row r="77">
          <cell r="B77" t="str">
            <v>Muestra base asfáltica tomada de la planta depositada entre el K44+155 y el   K 44+175 derecho.</v>
          </cell>
        </row>
        <row r="78">
          <cell r="B78" t="str">
            <v>Muestra base asfáltica tomada en la via en el  K44+965 lado derecho (eje).</v>
          </cell>
        </row>
        <row r="79">
          <cell r="B79" t="str">
            <v>Muestra base asfáltica tomada en la via en el  K44+965 lado derecho (derecho).</v>
          </cell>
        </row>
        <row r="80">
          <cell r="B80" t="str">
            <v>Muestra base asfáltica tomada en la via en el  K44+965 lado derecho (izquierdo).</v>
          </cell>
        </row>
        <row r="81">
          <cell r="B81" t="str">
            <v>Muestra base asfáltica tomada de la planta depositada entre el K44+480 y el   K 44+500 derecho.</v>
          </cell>
        </row>
        <row r="82">
          <cell r="B82" t="str">
            <v>Muestra base asfáltica tomada de la planta depositada entre el K44+910 y el   K 44+930 derecho.</v>
          </cell>
        </row>
        <row r="83">
          <cell r="B83" t="str">
            <v>Muestra base asfáltica tomada de la planta depositada entre el K45+130 y el   K 45+150 derecho.</v>
          </cell>
        </row>
        <row r="84">
          <cell r="B84" t="str">
            <v>Muestra base asfáltica tomada de la planta depositada entre el K45+210 y el   K 45+235 derecho.</v>
          </cell>
        </row>
        <row r="85">
          <cell r="B85" t="str">
            <v>Muestra base asfáltica tomada en la via en el  K44+620 lado derecho (eje).</v>
          </cell>
        </row>
        <row r="86">
          <cell r="B86" t="str">
            <v>Muestra base asfáltica tomada en la via en el  K44+620 lado derecho (derecho).</v>
          </cell>
        </row>
        <row r="87">
          <cell r="B87" t="str">
            <v>Muestra base asfáltica tomada en la via en el  K44+620 lado derecho (izquierdo).</v>
          </cell>
        </row>
        <row r="88">
          <cell r="B88" t="str">
            <v>Muestra base asfáltica tomada de la planta depositada entre el K13+200 y el   K 12+910 izquierdo.</v>
          </cell>
        </row>
        <row r="89">
          <cell r="B89" t="str">
            <v>Muestra base asfáltica tomada de la planta depositada entre el K13+200 y el   K 12+910 izquierdo.</v>
          </cell>
        </row>
        <row r="90">
          <cell r="B90" t="str">
            <v>Muestra base asfáltica tomada en la via en el  K45+360 margen derecha lado derecho.</v>
          </cell>
        </row>
        <row r="91">
          <cell r="B91" t="str">
            <v>Muestra base asfáltica tomada en la via en el  K45+360 margen derecha eje.</v>
          </cell>
        </row>
        <row r="92">
          <cell r="B92" t="str">
            <v>Muestra base asfáltica tomada en la via en el  K45+360 margen derecha lado izquierdo.</v>
          </cell>
        </row>
        <row r="93">
          <cell r="B93" t="str">
            <v>Muestra base asfáltica tomada de la planta depositada entre el K45+930 y el   K 46+100 izquierdo.</v>
          </cell>
        </row>
        <row r="94">
          <cell r="B94" t="str">
            <v>Muestra base asfáltica tomada de la planta depositada entre el K46+100 y el   K 46+285 derecha.</v>
          </cell>
        </row>
        <row r="95">
          <cell r="B95" t="str">
            <v>Muestra base asfáltica tomada en la via en la berma del  K45+950  lado derecho.</v>
          </cell>
        </row>
        <row r="96">
          <cell r="B96" t="str">
            <v>Muestra base asfáltica tomada en la via en la berma del  K46+000  lado derecho.</v>
          </cell>
        </row>
        <row r="97">
          <cell r="B97" t="str">
            <v>Muestra base asfáltica tomada en la via en la berma del  K46+020  lado derecho.</v>
          </cell>
        </row>
        <row r="98">
          <cell r="B98" t="str">
            <v>Muestra base asfáltica tomada de la planta depositada entre el K42+760 y el   K 43+340 izquierda.</v>
          </cell>
        </row>
        <row r="99">
          <cell r="B99" t="str">
            <v>Muestra base asfáltica tomada de la planta depositada entre el K8+650 y el   K 43+180 izquierda.</v>
          </cell>
        </row>
        <row r="100">
          <cell r="B100" t="str">
            <v>Muestra base asfáltica tomada en la via en el  K8+440  Margen izquierda lado izquierdo.</v>
          </cell>
        </row>
        <row r="101">
          <cell r="B101" t="str">
            <v>Muestra base asfáltica tomada en la via en el  K8+440  Margen izquierda lado derecho.</v>
          </cell>
        </row>
        <row r="102">
          <cell r="B102" t="str">
            <v>Muestra base asfáltica tomada en la via en el  K8+440  Margen izquierda eje.</v>
          </cell>
        </row>
        <row r="103">
          <cell r="B103" t="str">
            <v>Muestra base asfáltica tomada de la planta depositada entre el K8+700 y el   K 8+680 izquierda.</v>
          </cell>
        </row>
        <row r="104">
          <cell r="B104" t="str">
            <v>Muestra base asfáltica tomada de la planta depositada entre el K8+380 y el   K 43+320 izquierda.</v>
          </cell>
        </row>
        <row r="105">
          <cell r="B105" t="str">
            <v>Muestra base asfáltica tomada de la planta depositada entre el K43+340 y el   K 43+360 izquierda.</v>
          </cell>
        </row>
        <row r="106">
          <cell r="B106" t="str">
            <v>Muestra base asfáltica tomada de la planta depositada entre el K44+040 y el   K 44+070 izquierda.</v>
          </cell>
        </row>
        <row r="107">
          <cell r="B107" t="str">
            <v>Muestra base asfáltica tomada en la via en la berma del K43+880  lado izquierdo.</v>
          </cell>
        </row>
        <row r="108">
          <cell r="B108" t="str">
            <v>Muestra base asfáltica tomada en la via en la berma del K43+440  lado izquierdo.</v>
          </cell>
        </row>
        <row r="109">
          <cell r="B109" t="str">
            <v>Muestra base asfáltica tomada en la via en la berma del K43+450  lado izquierdo.</v>
          </cell>
        </row>
        <row r="110">
          <cell r="B110" t="str">
            <v>Muestra base asfáltica tomada de la planta depositada entre el K8+320 y el   K 8+035 derecha.</v>
          </cell>
        </row>
        <row r="111">
          <cell r="B111" t="str">
            <v>Muestra base asfáltica tomada de la planta depositada entre el K8+180 y el   K 7+870 izquierda.</v>
          </cell>
        </row>
        <row r="112">
          <cell r="B112" t="str">
            <v>Muestra base asfáltica tomada de la planta depositada entre el K44+070 y el   K 44+100 izquierdo.</v>
          </cell>
        </row>
        <row r="113">
          <cell r="B113" t="str">
            <v>Muestra base asfáltica tomada de la planta depositada entre el K44+220 y el   K 44+250 izquierdo.</v>
          </cell>
        </row>
        <row r="114">
          <cell r="B114" t="str">
            <v>Muestra base asfáltica tomada de la planta depositada entre el K44+480 y el   K 44+510 izquierdo.</v>
          </cell>
        </row>
        <row r="115">
          <cell r="B115" t="str">
            <v>Muestra base asfáltica tomada de la planta depositada entre el K44+680 y el   K 44+710 izquierdo.</v>
          </cell>
        </row>
        <row r="116">
          <cell r="B116" t="str">
            <v>Muestra base asfáltica tomada en la via en el  K7+830  Margen izquierda lado derecho.</v>
          </cell>
        </row>
        <row r="117">
          <cell r="B117" t="str">
            <v>Muestra base asfáltica tomada en la via en el  K7+830  Margen izquierda lado izquierdo.</v>
          </cell>
        </row>
        <row r="118">
          <cell r="B118" t="str">
            <v>Muestra base asfáltica tomada en la via en el  K7+830  Margen izquierda eje.</v>
          </cell>
        </row>
        <row r="119">
          <cell r="B119" t="str">
            <v>Muestra base asfáltica tomada de la planta depositada entre el K44+715 y el   K 44+745 izquierdo.</v>
          </cell>
        </row>
        <row r="120">
          <cell r="B120" t="str">
            <v>Muestra base asfáltica tomada de la planta depositada entre el K44+900 y el   K 44+930 izquierdo.</v>
          </cell>
        </row>
        <row r="121">
          <cell r="B121" t="str">
            <v>Muestra base asfáltica tomada de la planta depositada entre el K45+830 y el   K 45+860 izquierdo.</v>
          </cell>
        </row>
        <row r="122">
          <cell r="B122" t="str">
            <v>Muestra base asfáltica tomada en la via en la berma del K45+040  lado izquierdo.</v>
          </cell>
        </row>
        <row r="123">
          <cell r="B123" t="str">
            <v>Muestra base asfáltica tomada en la via en la berma del K45+060  lado izquierdo.</v>
          </cell>
        </row>
        <row r="124">
          <cell r="B124" t="str">
            <v>Muestra base asfáltica tomada en la via en la berma del K45+100  lado izquierdo.</v>
          </cell>
        </row>
        <row r="125">
          <cell r="B125" t="str">
            <v>Muestra base asfáltica tomada de la planta depositada entre el K42+730 y el   K 42+760 izquierdo.</v>
          </cell>
        </row>
        <row r="126">
          <cell r="B126" t="str">
            <v>Muestra base asfáltica tomada de la planta depositada entre el K43+250 y el   K 43+280 izquierdo.</v>
          </cell>
        </row>
        <row r="127">
          <cell r="B127" t="str">
            <v>Muestra base asfáltica tomada de la planta depositada entre el K43+670 y el K 43+700 izquierdo.</v>
          </cell>
        </row>
        <row r="128">
          <cell r="B128" t="str">
            <v>Muestra base asfáltica tomada en la via en la berma del K42+830  lado izquierdo.</v>
          </cell>
        </row>
        <row r="129">
          <cell r="B129" t="str">
            <v>Muestra base asfáltica tomada de la planta depositada entre el K7+3900 y el   K 7+140 derecha.</v>
          </cell>
        </row>
        <row r="130">
          <cell r="B130" t="str">
            <v>Muestra base asfáltica tomada de la planta depositada entre el K43+710 y el   K 43+740 izquierdo.</v>
          </cell>
        </row>
        <row r="131">
          <cell r="B131" t="str">
            <v>Muestra base asfáltica tomada de la planta depositada entre el K44+330 y el   K 44+365 izquierdo.</v>
          </cell>
        </row>
        <row r="132">
          <cell r="B132" t="str">
            <v>Muestra base asfáltica tomada de la planta depositada entre el K44+840 y el   K 44+880 izquierdo.</v>
          </cell>
        </row>
        <row r="133">
          <cell r="B133" t="str">
            <v>Muestra base asfáltica tomada en la via en la berma del K43+840  lado izquierdo.</v>
          </cell>
        </row>
        <row r="134">
          <cell r="B134" t="str">
            <v>Muestra base asfáltica tomada en la via en la berma del K43+870  lado izquierdo.</v>
          </cell>
        </row>
        <row r="135">
          <cell r="B135" t="str">
            <v>Muestra base asfáltica tomada en la via en la berma del K43+900  lado izquierdo.</v>
          </cell>
        </row>
        <row r="136">
          <cell r="B136" t="str">
            <v>Muestra base asfáltica tomada de la planta depositada entre el K43+130 y el   K 43+165 derecha.</v>
          </cell>
        </row>
        <row r="137">
          <cell r="B137" t="str">
            <v>Muestra base asfáltica tomada de la planta depositada entre el K43+740 y el   K 43+785 derecha.</v>
          </cell>
        </row>
        <row r="138">
          <cell r="B138" t="str">
            <v>Muestra base asfáltica tomada de la planta depositada entre el K44+000 y el   K 44+040 derecha.</v>
          </cell>
        </row>
        <row r="139">
          <cell r="B139" t="str">
            <v>Muestra base asfáltica tomada de la planta depositada entre el K44+330 y el   K 44+360 derecha.</v>
          </cell>
        </row>
        <row r="140">
          <cell r="B140" t="str">
            <v>Muestra base asfáltica tomada en la via en el  K7+430  Margen izquierda fínisher.</v>
          </cell>
        </row>
        <row r="141">
          <cell r="B141" t="str">
            <v>Muestra base asfáltica tomada en la via en el  K7+430  Margen izquierda lado derecho.</v>
          </cell>
        </row>
        <row r="142">
          <cell r="B142" t="str">
            <v>Muestra base asfáltica tomada en la via en el  K7+440  Margen izquierda fínisher.</v>
          </cell>
        </row>
        <row r="143">
          <cell r="B143" t="str">
            <v>Muestra base asfáltica tomada de la planta depositada entre el K44+360 y el   K 44+380 izquierda.</v>
          </cell>
        </row>
        <row r="144">
          <cell r="B144" t="str">
            <v>Muestra base asfáltica tomada de la planta depositada entre el K44+930 y el   K 44+960 izquierda.</v>
          </cell>
        </row>
        <row r="145">
          <cell r="B145" t="str">
            <v>Muestra base asfáltica tomada de la planta depositada entre el K45+210 y el   K 45+240 izquierda.</v>
          </cell>
        </row>
        <row r="146">
          <cell r="B146" t="str">
            <v>Muestra base asfáltica tomada de la planta depositada entre el K45+840 y el   K 45+860 izquierda.</v>
          </cell>
        </row>
        <row r="147">
          <cell r="B147" t="str">
            <v>Muestra base asfáltica tomada en la via en la berma del K44+900  lado izquierdo.</v>
          </cell>
        </row>
        <row r="148">
          <cell r="B148" t="str">
            <v>Muestra base asfáltica tomada en la via en la berma del K44+930  lado izquierdo.</v>
          </cell>
        </row>
        <row r="149">
          <cell r="B149" t="str">
            <v>Muestra base asfáltica tomada en la via en la berma del K44+990  lado izquierdo.</v>
          </cell>
        </row>
        <row r="150">
          <cell r="B150" t="str">
            <v>Muestra base asfáltica tomada de la planta depositada entre el K44+840 y el   K 44+880 derecha.</v>
          </cell>
        </row>
        <row r="151">
          <cell r="B151" t="str">
            <v>Muestra base asfáltica tomada de la planta depositada entre el K45+510 y el   K 45+545 derecha.</v>
          </cell>
        </row>
        <row r="152">
          <cell r="B152" t="str">
            <v>Muestra base asfáltica tomada de la planta depositada entre el K45+800 y el   K 45+820derecha.</v>
          </cell>
        </row>
        <row r="153">
          <cell r="B153" t="str">
            <v>Muestra base asfáltica tomada de la planta depositada entre el K46+300 y el   K 46+320 derecha.</v>
          </cell>
        </row>
        <row r="154">
          <cell r="B154" t="str">
            <v>Muestra base asfáltica tomada en la via en la berma del K45+980  lado derecho.</v>
          </cell>
        </row>
        <row r="155">
          <cell r="B155" t="str">
            <v>Muestra base asfáltica tomada en la via en la berma del K46+000  lado derecho.</v>
          </cell>
        </row>
        <row r="156">
          <cell r="B156" t="str">
            <v>Muestra base asfáltica tomada en la via en la berma del K46+020  lado derecho.</v>
          </cell>
        </row>
        <row r="160">
          <cell r="B160" t="str">
            <v>Muestra base asfáltica tomada en la via en la berma del K46+680  lado derecho.</v>
          </cell>
        </row>
        <row r="161">
          <cell r="B161" t="str">
            <v>Muestra base asfáltica tomada en la via en la berma del K46+685  lado derecho.</v>
          </cell>
        </row>
        <row r="162">
          <cell r="B162" t="str">
            <v>Muestra base asfáltica tomada en la via en la berma del K46+690  lado derecho.</v>
          </cell>
        </row>
        <row r="164">
          <cell r="B164" t="str">
            <v>Muestra base asfáltica tomada en la via en la berma del K46+090  lado derecho.</v>
          </cell>
        </row>
        <row r="165">
          <cell r="B165" t="str">
            <v>Muestra base asfáltica tomada en la via en la berma del K46+090  lado derecho.</v>
          </cell>
        </row>
        <row r="166">
          <cell r="B166" t="str">
            <v>Muestra base asfáltica tomada de la planta depositada entre el K46+160 y el   K 46+180 izquierda.</v>
          </cell>
        </row>
        <row r="167">
          <cell r="B167" t="str">
            <v>Muestra base asfáltica tomada de la planta depositada entre el K46+420 y el   K 46+440 izquierda.</v>
          </cell>
        </row>
        <row r="168">
          <cell r="B168" t="str">
            <v>Muestra base asfáltica tomada de la planta depositada entre el K46+680 y el   K 46+705 izquierda.</v>
          </cell>
        </row>
        <row r="169">
          <cell r="B169" t="str">
            <v>Muestra base asfáltica tomada en la via en el  K46+300  Margen izquierda lado derecho.</v>
          </cell>
        </row>
        <row r="170">
          <cell r="B170" t="str">
            <v>Muestra base asfáltica tomada en la via en el  K46+300  Margen izquierda lado izquierdo.</v>
          </cell>
        </row>
        <row r="171">
          <cell r="B171" t="str">
            <v>Muestra base asfáltica tomada de la planta depositada entre el K46+705 y el   K 46+720 izquierda.</v>
          </cell>
        </row>
        <row r="172">
          <cell r="B172" t="str">
            <v>Muestra base asfáltica tomada de la planta depositada entre el K46+945 y el   K 46+970 izquierda.</v>
          </cell>
        </row>
        <row r="173">
          <cell r="B173" t="str">
            <v>Muestra base asfáltica tomada de la planta depositada entre el K47+140 y el   K 47+155 izquierda.</v>
          </cell>
        </row>
        <row r="174">
          <cell r="B174" t="str">
            <v>Muestra base asfáltica tomada en la via en el  K46+850  Margen izquierda lado derecho.</v>
          </cell>
        </row>
        <row r="175">
          <cell r="B175" t="str">
            <v>Muestra base asfáltica tomada en la via en el  K46+850  Margen izquierda lado izquierdo.</v>
          </cell>
        </row>
        <row r="176">
          <cell r="B176" t="str">
            <v>Muestra base asfáltica tomada de la planta depositada entre el K47+145 y el   K 47+165 derecha.</v>
          </cell>
        </row>
        <row r="177">
          <cell r="B177" t="str">
            <v>Muestra base asfáltica tomada de la planta depositada entre el K47+340 y el   K 47+360 derecha.</v>
          </cell>
        </row>
        <row r="178">
          <cell r="B178" t="str">
            <v>Muestra base asfáltica tomada de la planta depositada entre el K47+495 y el   K 47+505 derecha.</v>
          </cell>
        </row>
        <row r="179">
          <cell r="B179" t="str">
            <v>Muestra base asfáltica tomada de la planta depositada entre el K47+540 y el   K 47+550 derecha.</v>
          </cell>
        </row>
        <row r="180">
          <cell r="B180" t="str">
            <v>Muestra base asfáltica tomada de la planta depositada entre el K47+585 y el   K 47+600 derecha.</v>
          </cell>
        </row>
        <row r="181">
          <cell r="B181" t="str">
            <v>Muestra base asfáltica tomada de la planta depositada entre el K47+620 y el   K 47+635 derecha.</v>
          </cell>
        </row>
        <row r="182">
          <cell r="B182" t="str">
            <v>Muestra base asfáltica tomada en la via en el  K47+190 Margen izquierda lado izquierdo.</v>
          </cell>
        </row>
        <row r="183">
          <cell r="B183" t="str">
            <v>Muestra base asfáltica tomada en la via en el  K47+190 Margen izquierda eje.</v>
          </cell>
        </row>
        <row r="184">
          <cell r="B184" t="str">
            <v>Muestra base asfáltica tomada en la via en el  K47+190 Margen izquierda lado derecha.</v>
          </cell>
        </row>
        <row r="185">
          <cell r="B185" t="str">
            <v>Muestra base asfáltica tomada de la planta depositada entre el K46+880 y el   K 46+895 derecha.</v>
          </cell>
        </row>
        <row r="186">
          <cell r="B186" t="str">
            <v>Muestra base asfáltica tomada de la planta depositada entre el K47+070 y el   K 47+100 izquierda.</v>
          </cell>
        </row>
        <row r="187">
          <cell r="B187" t="str">
            <v>Muestra base asfáltica tomada de la planta depositada entre el K47+200 y el   K 47+220 izquierda.</v>
          </cell>
        </row>
        <row r="188">
          <cell r="B188" t="str">
            <v>Muestra base asfáltica tomada de la planta depositada entre el K47+400 y el   K 47+425 izquierda.</v>
          </cell>
        </row>
        <row r="189">
          <cell r="B189" t="str">
            <v>Muestra base asfáltica tomada en la via en el  K46+920 Margen izquierda lado izquierdo.</v>
          </cell>
        </row>
        <row r="190">
          <cell r="B190" t="str">
            <v>Muestra base asfáltica tomada en la via en el  K46+920 Margen izquierda eje.</v>
          </cell>
        </row>
        <row r="191">
          <cell r="B191" t="str">
            <v>Muestra base asfáltica tomada en la via en el  K46+920 Margen izquierda lado derecha.</v>
          </cell>
        </row>
        <row r="201">
          <cell r="B201" t="str">
            <v>Muestra base asfáltica tomada de la planta depositada entre el K48+255 y el   K 48+340 izquierda.</v>
          </cell>
        </row>
        <row r="202">
          <cell r="B202" t="str">
            <v>Muestra base asfaltica tipo A2 no representativa de la produccion posiblemente mal tomada.</v>
          </cell>
        </row>
        <row r="203">
          <cell r="B203" t="str">
            <v>Muestra base asfáltica tomada de la planta depositada entre el K48+375 y el   K 48+600 izquierda.</v>
          </cell>
        </row>
        <row r="204">
          <cell r="B204" t="str">
            <v>Muestra base asfáltica tomada en la via en el  K48+330 Margen izquierda lado izquierdo.</v>
          </cell>
        </row>
        <row r="205">
          <cell r="B205" t="str">
            <v>Muestra base asfáltica tomada en la via en el  K48+330 Margen izquierda lado derecho.</v>
          </cell>
        </row>
        <row r="206">
          <cell r="B206" t="str">
            <v>Muestra base asfáltica tomada de la planta depositada entre el K48+560 y el   K 48+725 izquierda.</v>
          </cell>
        </row>
        <row r="207">
          <cell r="B207" t="str">
            <v>Muestra base asfáltica tomada de la planta depositada entre el K48+725 y el   K 48+830 izquierda.</v>
          </cell>
        </row>
        <row r="208">
          <cell r="B208" t="str">
            <v>Muestra base asfáltica tomada de la planta depositada entre el K48+830 y el   K 48+920 izquierda.</v>
          </cell>
        </row>
        <row r="209">
          <cell r="B209" t="str">
            <v xml:space="preserve">Muestra base asfáltica tomada en la via en el  K48+680 Margen izquierda </v>
          </cell>
        </row>
        <row r="210">
          <cell r="B210" t="str">
            <v xml:space="preserve">Muestra base asfáltica tomada en la via en el  K48+680 Margen izquierda </v>
          </cell>
        </row>
        <row r="211">
          <cell r="B211" t="str">
            <v xml:space="preserve">Muestra base asfáltica tomada en la via en el  K48+680 Margen izquierda </v>
          </cell>
        </row>
        <row r="212">
          <cell r="B212" t="str">
            <v>Muestra base asfáltica tomada de la planta depositada entre el K48+550 y el   K 48+600 derecha.</v>
          </cell>
        </row>
        <row r="213">
          <cell r="B213" t="str">
            <v>Muestra base asfáltica tomada de la planta depositada entre el K48+160 y el   K 48+360 derecha.</v>
          </cell>
        </row>
        <row r="214">
          <cell r="B214" t="str">
            <v>Muestra base asfáltica tomada de la planta depositada entre el K47+640 y el   K 47+800 derecha.</v>
          </cell>
        </row>
        <row r="215">
          <cell r="B215" t="str">
            <v>Muestra base asfáltica tomada de la planta depositada entre el K47+900 y el   K 48+160 derecha.</v>
          </cell>
        </row>
        <row r="216">
          <cell r="B216" t="str">
            <v xml:space="preserve">Muestra base asfáltica tomada en la via en el  K6+200 Margen izquierda lado derecho </v>
          </cell>
        </row>
        <row r="217">
          <cell r="B217" t="str">
            <v xml:space="preserve">Muestra base asfáltica tomada en la via en el  K6+200 Margen izquierda lado izquierdo </v>
          </cell>
        </row>
        <row r="218">
          <cell r="B218" t="str">
            <v>Muestra base asfáltica tomada en la via en el  K6+200 Margen izquierda eje</v>
          </cell>
        </row>
        <row r="219">
          <cell r="B219" t="str">
            <v>Muestra base asfáltica tomada de la planta depositada entre el K49+010 y el   K 49+135 izquierda.</v>
          </cell>
        </row>
        <row r="220">
          <cell r="B220" t="str">
            <v>Muestra base asfáltica tomada de la planta depositada entre el K49+135 y el   K 49+350 izquierda.</v>
          </cell>
        </row>
        <row r="221">
          <cell r="B221" t="str">
            <v>Muestra base asfáltica tomada en la via en el  K49+175 Margen izquierda eje</v>
          </cell>
          <cell r="S221">
            <v>77.811111111111117</v>
          </cell>
        </row>
        <row r="222">
          <cell r="B222" t="str">
            <v xml:space="preserve">Muestra base asfáltica tomada en la via en el  K49+175 Margen izquierda lado izquierdo </v>
          </cell>
          <cell r="S222">
            <v>80.575757575757592</v>
          </cell>
        </row>
        <row r="223">
          <cell r="B223" t="str">
            <v xml:space="preserve">Muestra base asfáltica tomada en la via en el  K49+175  Margen izquierda lado derecho </v>
          </cell>
          <cell r="S223">
            <v>76.205009451795846</v>
          </cell>
        </row>
        <row r="224">
          <cell r="B224" t="str">
            <v>Muestra base asfáltica tomada de la planta depositada entre el K49+430 y el   K 49+580 izquierda.</v>
          </cell>
        </row>
        <row r="225">
          <cell r="B225" t="str">
            <v>Muestra base asfáltica tomada de la planta depositada entre el K49+580 y el   K 49+840 izquierda.</v>
          </cell>
        </row>
        <row r="226">
          <cell r="B226" t="str">
            <v xml:space="preserve">Muestra base asfáltica tomada en la via en el  K49+650 Margen izquierda lado izquierdo </v>
          </cell>
        </row>
        <row r="227">
          <cell r="B227" t="str">
            <v xml:space="preserve">Muestra base asfáltica tomada en la via en el  K49+650  Margen izquierda lado derecho </v>
          </cell>
        </row>
        <row r="228">
          <cell r="B228" t="str">
            <v>Muestra base asfáltica tomada de la planta depositada entre el K49+045 y el   K 49+180 derecha.</v>
          </cell>
        </row>
        <row r="229">
          <cell r="B229" t="str">
            <v>Muestra base asfáltica tomada de la planta depositada entre el K49+180 y el   K 49+225 derecha.</v>
          </cell>
        </row>
        <row r="230">
          <cell r="B230" t="str">
            <v>Muestra base asfáltica tomada en la via en el  K49+280 Margen derecha eje</v>
          </cell>
        </row>
        <row r="231">
          <cell r="B231" t="str">
            <v xml:space="preserve">Muestra base asfáltica tomada en la via en el  K49+280 Margen derecha lado izquierdo </v>
          </cell>
        </row>
        <row r="232">
          <cell r="B232" t="str">
            <v xml:space="preserve">Muestra base asfáltica tomada en la via en el  K49+280  Margen derecha lado derecho </v>
          </cell>
        </row>
        <row r="233">
          <cell r="B233" t="str">
            <v>Muestra base asfáltica tomada de la planta depositada entre el K49+500 y el   K 49+690 derecha.</v>
          </cell>
        </row>
        <row r="234">
          <cell r="B234" t="str">
            <v>Muestra base asfáltica tomada de la planta depositada entre el K49+690 y el   K 49+870 derecha.</v>
          </cell>
        </row>
        <row r="235">
          <cell r="B235" t="str">
            <v>Muestra base asfáltica tomada de la planta depositada entre el K49+870 y el   K 49+990 derecha.</v>
          </cell>
        </row>
        <row r="236">
          <cell r="B236" t="str">
            <v>Muestra base asfáltica tomada de la planta depositada entre el K49+990 y el   K 50+220 derecha.</v>
          </cell>
        </row>
        <row r="237">
          <cell r="B237" t="str">
            <v>Muestra base asfáltica tomada en la via en el  K49+950 Margen derecha eje</v>
          </cell>
        </row>
        <row r="238">
          <cell r="B238" t="str">
            <v xml:space="preserve">Muestra base asfáltica tomada en la via en el  K49+950 Margen derecha lado izquierdo </v>
          </cell>
        </row>
        <row r="239">
          <cell r="B239" t="str">
            <v xml:space="preserve">Muestra base asfáltica tomada en la via en el  K49+950  Margen derecha lado derecho </v>
          </cell>
        </row>
        <row r="240">
          <cell r="B240" t="str">
            <v>Muestra base asfáltica tomada de la planta depositada entre el K50+320 y el   K 50+500 derecha.</v>
          </cell>
        </row>
        <row r="241">
          <cell r="B241" t="str">
            <v>Muestra base asfáltica tomada de la planta depositada entre el K50+500 y el   K 50+810 derecha.</v>
          </cell>
        </row>
        <row r="242">
          <cell r="B242" t="str">
            <v>Muestra base asfáltica tomada en la via en el  K50+400 Margen derecha eje</v>
          </cell>
        </row>
        <row r="243">
          <cell r="B243" t="str">
            <v xml:space="preserve">Muestra base asfáltica tomada en la via en el  K50+400 Margen derecha lado izquierdo </v>
          </cell>
        </row>
        <row r="244">
          <cell r="B244" t="str">
            <v xml:space="preserve">Muestra base asfáltica tomada en la via en el  K50+400  Margen derecha lado derecho </v>
          </cell>
        </row>
        <row r="245">
          <cell r="B245" t="str">
            <v>Muestra base asfaltica tipo A2 no representativa de la produccion posiblemente mal tomada.</v>
          </cell>
        </row>
        <row r="246">
          <cell r="B246" t="str">
            <v>Muestra base asfáltica tomada de la planta depositada entre el K49+440 y el   K 50+980 derecha.</v>
          </cell>
        </row>
        <row r="247">
          <cell r="B247" t="str">
            <v>Muestra base asfáltica tomada de la planta depositada entre el K49+990 y el   K 50+295 izquierda.</v>
          </cell>
        </row>
        <row r="248">
          <cell r="B248" t="str">
            <v>Muestra base asfáltica tomada en la via en el  K50+050 Margen derecha eje</v>
          </cell>
        </row>
        <row r="249">
          <cell r="B249" t="str">
            <v xml:space="preserve">Muestra base asfáltica tomada en la via en el  K50+050 Margen derecha lado izquierdo </v>
          </cell>
        </row>
        <row r="250">
          <cell r="B250" t="str">
            <v>Muestra base asfáltica tomada de la planta depositada entre el K5+990 y el   K 5+780 derecha.</v>
          </cell>
        </row>
        <row r="251">
          <cell r="B251" t="str">
            <v>Muestra base asfáltica tomada de la planta depositada entre el K5+780 y el   K 5+805 derecha.</v>
          </cell>
        </row>
        <row r="252">
          <cell r="B252" t="str">
            <v>Muestra base asfáltica tomada en la via en el  K5+720 Margen derecha eje</v>
          </cell>
        </row>
        <row r="253">
          <cell r="B253" t="str">
            <v xml:space="preserve">Muestra base asfáltica tomada en la via en el  K5+720 Margen derecha lado izquierdo </v>
          </cell>
        </row>
        <row r="254">
          <cell r="B254" t="str">
            <v>Muestra base asfáltica tomada en la via en el  K5+720 Margen derecha derecha</v>
          </cell>
        </row>
        <row r="255">
          <cell r="B255" t="str">
            <v>Muestra base asfáltica tomada de la planta depositada entre el K50+525 y el   K 50+680 izquierdo.</v>
          </cell>
        </row>
        <row r="256">
          <cell r="B256" t="str">
            <v>Muestra base asfáltica tomada de la planta depositada entre el K50+680 y el   K 50+850 izquierdo.</v>
          </cell>
        </row>
        <row r="257">
          <cell r="B257" t="str">
            <v>Muestra base asfáltica tomada de la planta depositada entre el K50+680 y el   K 50+850 izquierdo.</v>
          </cell>
        </row>
        <row r="258">
          <cell r="B258" t="str">
            <v xml:space="preserve">Muestra base asfáltica tomada en la via en el  K50+800 Margen  izquierdo </v>
          </cell>
        </row>
        <row r="259">
          <cell r="B259" t="str">
            <v xml:space="preserve">Muestra base asfáltica tomada en la via en el  K50+800 Margen  izquierdo </v>
          </cell>
        </row>
        <row r="260">
          <cell r="B260" t="str">
            <v>Muestra base asfáltica tomada de la planta depositada entre el K10+280 entrada a pelaya.</v>
          </cell>
          <cell r="S260" t="str">
            <v xml:space="preserve">Volumen  produccion acumulado del dia  40 m Volumen acumulado total 16866         . </v>
          </cell>
        </row>
        <row r="261">
          <cell r="B261" t="str">
            <v>Muestra base asfáltica tomada de la planta depositada entre el K50+800 y el   K 51+020 derecha.</v>
          </cell>
          <cell r="S261" t="str">
            <v xml:space="preserve">Volumen  produccion acumulada del dia  105 m Volumen acumulado total 16971         . </v>
          </cell>
        </row>
        <row r="262">
          <cell r="B262" t="str">
            <v>Muestra base asfáltica tomada de la planta depositada entre el K51+020 y el   K 51+200 derecha.</v>
          </cell>
          <cell r="S262" t="str">
            <v xml:space="preserve">Volumen  produccion acumulada del dia  220 m Volumen acumulado total 17186         . </v>
          </cell>
        </row>
        <row r="263">
          <cell r="B263" t="str">
            <v>Muestra base asfáltica tomada de la planta depositada entre el K51+200 y el   K 51+340 derecha.</v>
          </cell>
          <cell r="S263" t="str">
            <v xml:space="preserve">Volumen  produccion acumulada del dia  358 m Volumen acumulado total 17224         . </v>
          </cell>
        </row>
        <row r="264">
          <cell r="B264" t="str">
            <v>Muestra base asfáltica tomada de la planta depositada entre el K50+850 y el   K 51+100 izquierda.</v>
          </cell>
          <cell r="S264" t="str">
            <v>Volumen  produccion acumulada del dia  100 m Volumen acumulado total 17324.</v>
          </cell>
        </row>
        <row r="265">
          <cell r="B265" t="str">
            <v>Muestra base asfáltica tomada de la planta depositada entre el K51+100 y el   K 51+215 izquierda.</v>
          </cell>
          <cell r="S265" t="str">
            <v>Volumen  produccion acumulada del dia  220 m Volumen acumulado total 17444.</v>
          </cell>
        </row>
        <row r="266">
          <cell r="B266" t="str">
            <v>Muestra base asfáltica tomada de la planta depositada entre el K51+215 y el   K 51+500 izquierda.</v>
          </cell>
          <cell r="S266" t="str">
            <v>Volumen  produccion acumulada del dia  423 m Volumen acumulado total 17647.</v>
          </cell>
        </row>
        <row r="267">
          <cell r="B267" t="str">
            <v>Muestra base asfáltica tomada de la planta depositada entre el K50+970 y el   K 51+375 derecha.</v>
          </cell>
          <cell r="S267" t="str">
            <v>Volumen  produccion acumulada del dia  90 m Volumen acumulado total 17737.</v>
          </cell>
        </row>
        <row r="268">
          <cell r="B268" t="str">
            <v>Muestra base asfáltica tomada de la planta depositada entre el K51+375 y el   K 51+520 derecha.</v>
          </cell>
          <cell r="S268" t="str">
            <v>Volumen  produccion acumulada del dia  190 m Volumen acumulado total 17837.</v>
          </cell>
        </row>
        <row r="269">
          <cell r="B269" t="str">
            <v>Muestra base asfáltica tomada de la planta depositada entre el K51+520 y el   K 51+670 derecha.</v>
          </cell>
          <cell r="S269" t="str">
            <v>Volumen  produccion acumulada del dia  299 m Volumen acumulado total 17946.</v>
          </cell>
        </row>
        <row r="270">
          <cell r="B270" t="str">
            <v>Muestra base asfáltica tomada de la planta depositada entre el K46+820 y el   K 47+240 izquierdo.</v>
          </cell>
          <cell r="S270" t="str">
            <v>Volumen  produccion acumulada del dia  60 m Volumen acumulado total 18006.</v>
          </cell>
        </row>
        <row r="271">
          <cell r="B271" t="str">
            <v>Muestra base asfáltica tomada de la planta depositada entre el K47+240 y el   K 47+610 izquierdo.</v>
          </cell>
          <cell r="S271" t="str">
            <v>Volumen  produccion acumulada del dia  130 m Volumen acumulado total 18076.</v>
          </cell>
        </row>
        <row r="272">
          <cell r="B272" t="str">
            <v>Muestra base asfáltica tomada en la via en el  K47+035 Margen izquierda eje</v>
          </cell>
          <cell r="S272" t="str">
            <v>Volumen  produccion acumulada del dia  260 m Volumen acumulado total 18206.</v>
          </cell>
        </row>
        <row r="273">
          <cell r="B273" t="str">
            <v>Muestra base asfáltica tomada en la via en el  K47+035 Margen izquierda derecha</v>
          </cell>
          <cell r="S273" t="str">
            <v>Volumen  produccion acumulada del dia  260 m Volumen acumulado total 18206.</v>
          </cell>
        </row>
        <row r="274">
          <cell r="B274" t="str">
            <v>Muestra base asfáltica tomada en la via en el  K47+035 Margen izquierda izquierda</v>
          </cell>
          <cell r="S274" t="str">
            <v>Volumen  produccion acumulada del dia  260 m Volumen acumulado total 18206.</v>
          </cell>
        </row>
        <row r="275">
          <cell r="B275" t="str">
            <v>Muestra base asfáltica tomada de la planta depositada entre el K52+350 y el   K 52+510 derecha.</v>
          </cell>
          <cell r="S275" t="str">
            <v>Volumen  produccion acumulada del dia  120 m Volumen acumulado total 18326.</v>
          </cell>
        </row>
        <row r="276">
          <cell r="B276" t="str">
            <v>Muestra base asfáltica tomada de la planta depositada entre el K53+510 y el   K 52+100 derecha.</v>
          </cell>
          <cell r="S276" t="str">
            <v>Volumen  produccion acumulada del dia  250 m Volumen acumulado total 18456.</v>
          </cell>
        </row>
        <row r="277">
          <cell r="B277" t="str">
            <v>Muestra base asfáltica tomada de la planta depositada entre el K52+100 y el   K 52+330 derecha.</v>
          </cell>
          <cell r="S277" t="str">
            <v>Volumen  produccion acumulada del dia  455 m Volumen acumulado total 18661.</v>
          </cell>
        </row>
        <row r="278">
          <cell r="B278" t="str">
            <v>Muestra base asfáltica tomada en la via en el  K52+030 Margen derecha lado derecho</v>
          </cell>
          <cell r="S278" t="str">
            <v>Volumen  produccion acumulada del dia  455 m Volumen acumulado total 18661.</v>
          </cell>
        </row>
        <row r="279">
          <cell r="B279" t="str">
            <v>Muestra base asfáltica tomada en la via en el  K52+030 Margen derecha lado izquierdo</v>
          </cell>
          <cell r="S279" t="str">
            <v>Volumen  produccion acumulada del dia  455 m Volumen acumulado total 18661.</v>
          </cell>
        </row>
        <row r="280">
          <cell r="B280" t="str">
            <v>Muestra base asfáltica tomada en la via en el  K52+030 Margen derecha eje</v>
          </cell>
          <cell r="S280" t="str">
            <v>Volumen  produccion acumulada del dia  455 m Volumen acumulado total 18661.</v>
          </cell>
        </row>
        <row r="281">
          <cell r="B281" t="str">
            <v>Muestra base asfáltica tomada de la planta depositada entre el K51+504 y el   K 47+570 izquierdo.</v>
          </cell>
          <cell r="S281" t="str">
            <v>Volumen  produccion acumulada del dia  80 m Volumen acumulado total 18741.</v>
          </cell>
        </row>
        <row r="282">
          <cell r="B282" t="str">
            <v>Muestra base asfáltica tomada de la planta depositada entre el K51+570 y el   K 51+700 izquierdo.</v>
          </cell>
          <cell r="S282" t="str">
            <v>Volumen  produccion acumulada del dia 190 m Volumen acumulado total 18851.</v>
          </cell>
        </row>
        <row r="283">
          <cell r="B283" t="str">
            <v>Muestra base asfáltica tomada de la planta depositada entre el K51+700 y el   K 51+860 izquierdo.</v>
          </cell>
          <cell r="S283" t="str">
            <v>Volumen  produccion acumulada del dia 320 m Volumen acumulado total 18974.</v>
          </cell>
        </row>
        <row r="284">
          <cell r="B284" t="str">
            <v>Muestra base asfáltica tomada de la planta depositada entre el K51+860 y el   K 51+930 izquierdo.</v>
          </cell>
          <cell r="S284" t="str">
            <v>Volumen  produccion acumulada del dia 633 m Volumen acumulado total 19294.</v>
          </cell>
        </row>
        <row r="285">
          <cell r="B285" t="str">
            <v>Muestra base asfáltica tomada en la via en el  K51+652 Margen izquierda eje</v>
          </cell>
          <cell r="S285" t="str">
            <v>Volumen  produccion acumulada del dia 633 m Volumen acumulado total 19294.</v>
          </cell>
        </row>
        <row r="286">
          <cell r="B286" t="str">
            <v>Muestra base asfáltica tomada en la via en el  K51+652 Margen izquierda derecha</v>
          </cell>
          <cell r="S286" t="str">
            <v>Volumen  produccion acumulada del dia 633 m Volumen acumulado total 19294.</v>
          </cell>
        </row>
        <row r="287">
          <cell r="B287" t="str">
            <v>Muestra base asfáltica tomada en la via en el  K51+652 Margen izquierda izquierda</v>
          </cell>
          <cell r="S287" t="str">
            <v>Volumen  produccion acumulada del dia 633 m Volumen acumulado total 19294.</v>
          </cell>
        </row>
        <row r="288">
          <cell r="B288" t="str">
            <v>Muestra base asfáltica tomada de la planta depositada entre el K51+970 y el   K 52+040 izquierdo.</v>
          </cell>
          <cell r="S288" t="str">
            <v>Volumen  produccion acumulada del dia 80 m Volumen acumulado total 19374.</v>
          </cell>
        </row>
        <row r="289">
          <cell r="B289" t="str">
            <v>Muestra base asfáltica tomada de la planta depositada entre el K52+040 y el   K 52+110 izquierdo.</v>
          </cell>
          <cell r="S289" t="str">
            <v>Volumen  produccion acumulada del dia 150 m Volumen acumulado total 19444.</v>
          </cell>
        </row>
        <row r="290">
          <cell r="B290" t="str">
            <v>Muestra base asfáltica tomada de la planta depositada entre el K52+110 y el   K 52+180 izquierdo.</v>
          </cell>
          <cell r="S290" t="str">
            <v>Volumen  produccion acumulada del dia 220 m Volumen acumulado total 19514.</v>
          </cell>
        </row>
        <row r="291">
          <cell r="B291" t="str">
            <v>Muestra base asfáltica tomada de la planta depositada entre el K52+180 y el   K 52+260 izquierdo.</v>
          </cell>
          <cell r="S291" t="str">
            <v>Volumen  produccion acumulada del dia 293 m Volumen acumulado total 19587.</v>
          </cell>
        </row>
        <row r="292">
          <cell r="B292" t="str">
            <v>Muestra base asfáltica tomada en la via en el  K52+080 Margen izquierda .</v>
          </cell>
          <cell r="S292" t="str">
            <v>Volumen  produccion acumulada del dia 293 m Volumen acumulado total 19587.</v>
          </cell>
        </row>
        <row r="293">
          <cell r="B293" t="str">
            <v>Muestra base asfáltica tomada de la planta depositada entre el K52+330 y el   K 52+420 izquierdo.</v>
          </cell>
          <cell r="S293" t="str">
            <v>Volumen  produccion acumulada del dia 80 m Volumen acumulado total 19667.</v>
          </cell>
        </row>
        <row r="294">
          <cell r="B294" t="str">
            <v>Muestra base asfáltica tomada de la planta depositada entre el K52+420 y el   K 52+470 izquierdo.</v>
          </cell>
          <cell r="S294" t="str">
            <v>Volumen  produccion acumulada del dia 130 m Volumen acumulado total 19717.</v>
          </cell>
        </row>
        <row r="295">
          <cell r="B295" t="str">
            <v>Muestra base asfáltica tomada de la planta depositada entre el K52+470 y el   K 52+520 izquierdo.</v>
          </cell>
          <cell r="S295" t="str">
            <v>Volumen  produccion acumulada del dia 200 m Volumen acumulado total 19787.</v>
          </cell>
        </row>
        <row r="296">
          <cell r="B296" t="str">
            <v>Muestra base asfáltica tomada de la planta depositada entre el K52+520 y el   K 52+625 izquierdo.</v>
          </cell>
          <cell r="S296" t="str">
            <v>Volumen  produccion acumulada del dia 380 m Volumen acumulado total 19967.</v>
          </cell>
        </row>
        <row r="297">
          <cell r="B297" t="str">
            <v>Muestra base asfáltica tomada en la via en el  K52+600 Margen izquierda eje</v>
          </cell>
          <cell r="S297" t="str">
            <v>Volumen  produccion acumulada del dia 380 m Volumen acumulado total 19967.</v>
          </cell>
        </row>
        <row r="298">
          <cell r="B298" t="str">
            <v>Muestra base asfáltica tomada en la via en el  K52+600 Margen izquierda derecha</v>
          </cell>
          <cell r="S298" t="str">
            <v>Volumen  produccion acumulada del dia 380 m Volumen acumulado total 19967.</v>
          </cell>
        </row>
        <row r="299">
          <cell r="B299" t="str">
            <v>Muestra base asfáltica tomada en la via en el  K52+600 Margen izquierda izquierda</v>
          </cell>
          <cell r="S299" t="str">
            <v>Volumen  produccion acumulada del dia 380 m Volumen acumulado total 19967.</v>
          </cell>
        </row>
        <row r="300">
          <cell r="B300" t="str">
            <v>Muestra base asfáltica tomada de la planta depositada entre el K52+515 y el   K 52+550 izquierdo contenido de asfalto alto posible error de pesaje.</v>
          </cell>
          <cell r="S300" t="str">
            <v>Volumen  produccion acumulada del dia 438 m Volumen acumulado total 20405.</v>
          </cell>
        </row>
        <row r="301">
          <cell r="B301" t="str">
            <v>Muestra base asfáltica tomada de la planta depositada entre el K52+550 y el   K 52+685 izquierdo.</v>
          </cell>
          <cell r="S301" t="str">
            <v>Volumen  produccion acumulada del dia 438 m Volumen acumulado total 20405.</v>
          </cell>
        </row>
        <row r="302">
          <cell r="B302" t="str">
            <v>Muestra base asfáltica tomada en la via en el  K52+520 Margen derecha eje</v>
          </cell>
          <cell r="S302" t="str">
            <v>Volumen  produccion acumulada del dia 438 m Volumen acumulado total 20405.</v>
          </cell>
        </row>
        <row r="303">
          <cell r="B303" t="str">
            <v>Muestra base asfáltica tomada en la via en el  K52+520 Margen derecha derecha</v>
          </cell>
          <cell r="S303" t="str">
            <v>Volumen  produccion acumulada del dia 438 m Volumen acumulado total 20405.</v>
          </cell>
        </row>
        <row r="304">
          <cell r="B304" t="str">
            <v>Muestra base asfáltica tomada en la via en el  K52+520 Margen derecha izquierda</v>
          </cell>
          <cell r="S304" t="str">
            <v>Volumen  produccion acumulada del dia 438 m Volumen acumulado total 20405.</v>
          </cell>
        </row>
        <row r="305">
          <cell r="B305" t="str">
            <v>Muestra base asfáltica tomada de la planta depositada entre el K52+685 y el   K 52+715 izquierdo.</v>
          </cell>
          <cell r="S305" t="str">
            <v>Volumen  produccion acumulada del dia 492 m Volumen acumulado total 20897.</v>
          </cell>
        </row>
        <row r="306">
          <cell r="B306" t="str">
            <v>Muestra base asfáltica tomada de la planta depositada entre el K52+715 y el   K 52+771 izquierdo.</v>
          </cell>
          <cell r="S306" t="str">
            <v>Volumen  produccion acumulada del dia 492 m Volumen acumulado total 20897.</v>
          </cell>
        </row>
        <row r="307">
          <cell r="B307" t="str">
            <v>Muestra base asfáltica tomada de la planta depositada entre el K52+771 y el   K 52+826 izquierdo.</v>
          </cell>
          <cell r="S307" t="str">
            <v>Volumen  produccion acumulada del dia 492 m Volumen acumulado total 20897.</v>
          </cell>
        </row>
        <row r="308">
          <cell r="B308" t="str">
            <v>Muestra base asfáltica tomada de la planta depositada entre el K52+826 y el   K 52+855 izquierdo.</v>
          </cell>
          <cell r="S308" t="str">
            <v>Volumen  produccion acumulada del dia 492 m Volumen acumulado total 20897.</v>
          </cell>
        </row>
        <row r="309">
          <cell r="B309" t="str">
            <v>Muestra base asfáltica tomada en la via en el  K52+760 Margen izquierda derecha</v>
          </cell>
          <cell r="S309" t="str">
            <v>Volumen  produccion acumulada del dia 492 m Volumen acumulado total 20897.</v>
          </cell>
        </row>
        <row r="310">
          <cell r="B310" t="str">
            <v>Muestra base asfáltica tomada en la via en el  K52+760 Margen izquierda izquierda</v>
          </cell>
          <cell r="S310" t="str">
            <v>Volumen  produccion acumulada del dia 492 m Volumen acumulado total 20897.</v>
          </cell>
        </row>
        <row r="311">
          <cell r="B311" t="str">
            <v>Muestra base asfáltica tomada en la via en el  K52+760 Margen izquierda eje</v>
          </cell>
          <cell r="S311" t="str">
            <v>Volumen  produccion acumulada del dia 492 m Volumen acumulado total 20897.</v>
          </cell>
        </row>
        <row r="312">
          <cell r="B312" t="str">
            <v>Muestra base asfáltica tomada en planta depositada en el K52+860 al K52+980 derecha.</v>
          </cell>
          <cell r="S312" t="str">
            <v>Volumen  produccion acumulada del dia 220 m Volumen acumulado total 21117.</v>
          </cell>
        </row>
        <row r="313">
          <cell r="B313" t="str">
            <v>Muestra base asfáltica tomada en planta depositada en el K52+980 al K53+000 derecha.</v>
          </cell>
          <cell r="S313" t="str">
            <v>Volumen  produccion acumulada del dia 220 m Volumen acumulado total 21117.</v>
          </cell>
        </row>
        <row r="314">
          <cell r="B314" t="str">
            <v>Muestra base asfáltica tomada en la via en el  K52+900 Margen derecha eje</v>
          </cell>
          <cell r="S314" t="str">
            <v>Volumen  produccion acumulada del dia 220 m Volumen acumulado total 21117.</v>
          </cell>
        </row>
        <row r="315">
          <cell r="B315" t="str">
            <v>Muestra base asfáltica tomada en la via en el  K52+900 Margen derecha derecha.</v>
          </cell>
          <cell r="S315" t="str">
            <v>Volumen  produccion acumulada del dia 220 m Volumen acumulado total 21117.</v>
          </cell>
        </row>
        <row r="316">
          <cell r="B316" t="str">
            <v>Muestra base asfáltica tomada en la via en el  K52+900 Margen derecha izquierda.</v>
          </cell>
          <cell r="S316" t="str">
            <v>Volumen  produccion acumulada del dia 220 m Volumen acumulado total 21117.</v>
          </cell>
        </row>
        <row r="317">
          <cell r="B317" t="str">
            <v>Muestra base asfáltica tomada en planta depositada en el K52+750 al K52+860 izquierda.</v>
          </cell>
          <cell r="S317" t="str">
            <v>Volumen  mezcla producida en el  dia 164 m Volumen acumulado total 21281.</v>
          </cell>
        </row>
        <row r="318">
          <cell r="B318" t="str">
            <v>Muestra base asfáltica tomada en planta depositada en el K52+860 al K52+980 izquierda.</v>
          </cell>
          <cell r="S318" t="str">
            <v>Volumen  mezcla producida en el  dia 164 m Volumen acumulado total 21281.</v>
          </cell>
        </row>
        <row r="319">
          <cell r="B319" t="str">
            <v>Muestra base asfáltica tomada en la via en el  K52+760 Margen izquierda derecha.</v>
          </cell>
          <cell r="S319" t="str">
            <v>Volumen  mezcla producida en el  dia 164 m Volumen acumulado total 21281.</v>
          </cell>
        </row>
        <row r="320">
          <cell r="B320" t="str">
            <v>Muestra base asfáltica tomada en la via en el  K52+760 Margen izquierda eje.</v>
          </cell>
          <cell r="S320" t="str">
            <v>Volumen  mezcla producida en el  dia 164 m Volumen acumulado total 21281.</v>
          </cell>
        </row>
        <row r="321">
          <cell r="B321" t="str">
            <v>Muestra base asfáltica tomada en la via en el  K52+760 Margen izquierda derecha.</v>
          </cell>
          <cell r="S321" t="str">
            <v>Volumen  mezcla producida en el  dia 164 m Volumen acumulado total 21281.</v>
          </cell>
        </row>
        <row r="322">
          <cell r="B322" t="str">
            <v>Muestra base asfáltica tomada en planta depositada en el K52+980 al K53+230 izquierda.</v>
          </cell>
          <cell r="S322" t="str">
            <v>Volumen  mezcla producida en el  dia 417 m Volumen acumulado total 21698.</v>
          </cell>
        </row>
        <row r="323">
          <cell r="B323" t="str">
            <v>Muestra base asfáltica tomada en planta depositada en el K52+230 al K53+500 izquierda.</v>
          </cell>
          <cell r="S323" t="str">
            <v>Volumen  mezcla producida en el  dia 417 m Volumen acumulado total 21698.</v>
          </cell>
        </row>
        <row r="324">
          <cell r="B324" t="str">
            <v>Muestra base asfáltica tomada en planta depositada en el K53+050 al K53+660 eje.</v>
          </cell>
          <cell r="S324" t="str">
            <v>Volumen  mezcla producida en el  dia 206 m Volumen acumulado total 21904.</v>
          </cell>
        </row>
        <row r="325">
          <cell r="B325" t="str">
            <v>Muestra base asfáltica tomada en planta depositada en el K53+160 al K53+410 derecha.</v>
          </cell>
          <cell r="S325" t="str">
            <v>Volumen  mezcla producida en el  dia 178 m Volumen acumulado total 22082.</v>
          </cell>
        </row>
        <row r="326">
          <cell r="B326" t="str">
            <v>Muestra base asfáltica tomada en planta depositada en el K53+500 al K53+670 izquierda.</v>
          </cell>
          <cell r="S326" t="str">
            <v>Volumen  mezcla producida en el  dia 125 m Volumen acumulado total 22207.</v>
          </cell>
        </row>
        <row r="327">
          <cell r="B327" t="str">
            <v>Muestra base asfáltica tomada en planta depositada en el K53+670 al K53+530 .</v>
          </cell>
          <cell r="S327" t="str">
            <v>Volumen  mezcla producida en el  dia 285 m Volumen acumulado total 22492.</v>
          </cell>
        </row>
        <row r="328">
          <cell r="B328" t="str">
            <v>Muestra base asfáltica tomada en planta depositada en el K53+660 al K53+776 derecha.</v>
          </cell>
          <cell r="S328" t="str">
            <v>Volumen mezcla producida en el  dia 425 m Volumen acumulado total 22917.</v>
          </cell>
        </row>
        <row r="329">
          <cell r="B329" t="str">
            <v>Muestra base asfáltica tomada en planta depositada en el K53+776 al K53+860 derecha.</v>
          </cell>
          <cell r="S329" t="str">
            <v>Volumen mezcla producida en el  dia 425 m Volumen acumulado total 22917.</v>
          </cell>
        </row>
        <row r="330">
          <cell r="B330" t="str">
            <v>Muestra base asfáltica tomada en planta depositada en el K53+860 al K54+010 derecha.</v>
          </cell>
          <cell r="S330" t="str">
            <v>Volumen mezcla producida en el  dia 425 m Volumen acumulado total 22917.</v>
          </cell>
        </row>
        <row r="331">
          <cell r="B331" t="str">
            <v>Muestra base asfáltica tomada en planta depositada en el K53+850 al K53+905 izquierda.</v>
          </cell>
          <cell r="S331" t="str">
            <v>Volumen mezcla producida en el  dia 425 m Volumen acumulado total 22917.</v>
          </cell>
        </row>
        <row r="332">
          <cell r="B332" t="str">
            <v>Muestra base asfáltica tomada en planta depositada en el K53+905 al K53+938 izquierda.</v>
          </cell>
          <cell r="S332" t="str">
            <v>Volumen mezcla producida en el  dia 64 m Volumen acumulado total 22981.</v>
          </cell>
        </row>
        <row r="333">
          <cell r="B333" t="str">
            <v>Muestra base asfáltica tomada en planta depositada en el K53+938 al K54+150 izquierda.</v>
          </cell>
          <cell r="S333" t="str">
            <v>Volumen mezcla producida en el  dia 398 m Volumen acumulado total 23379.</v>
          </cell>
        </row>
        <row r="334">
          <cell r="B334" t="str">
            <v>Muestra base asfáltica tomada en planta depositada en el K54+150 al K54+380 izquierda.</v>
          </cell>
          <cell r="S334" t="str">
            <v>Volumen mezcla producida en el  dia 398 m Volumen acumulado total 23379.</v>
          </cell>
        </row>
        <row r="335">
          <cell r="B335" t="str">
            <v>Muestra base asfáltica tomada en planta depositada en el K54+020 al K54+160 derecha.</v>
          </cell>
          <cell r="S335" t="str">
            <v>Volumen mezcla producida en el  dia 219 m Volumen acumulado total 23598.</v>
          </cell>
        </row>
        <row r="336">
          <cell r="B336" t="str">
            <v>Muestra base asfáltica tomada en planta depositada en el K54+160 al K54+340 derecha.</v>
          </cell>
          <cell r="S336" t="str">
            <v>Volumen mezcla producida en el  dia 219 m Volumen acumulado total 23598.</v>
          </cell>
        </row>
        <row r="337">
          <cell r="B337" t="str">
            <v>Muestra base asfáltica tomada en planta depositada en el K54+340 al K54+610 derecha.</v>
          </cell>
          <cell r="S337" t="str">
            <v>Volumen mezcla producida en el  dia 545 m Volumen acumulado total 24143.</v>
          </cell>
        </row>
        <row r="338">
          <cell r="B338" t="str">
            <v>Muestra base asfáltica tomada en planta depositada en el K54+610 al K54+820 derecha.</v>
          </cell>
          <cell r="S338" t="str">
            <v>Volumen mezcla producida en el  dia 545 m Volumen acumulado total 24143.</v>
          </cell>
        </row>
        <row r="339">
          <cell r="B339" t="str">
            <v>Muestra base asfáltica tomada en planta depositada en el K54+820 al K55+210 derecha.</v>
          </cell>
          <cell r="S339" t="str">
            <v>Volumen mezcla producida en el  dia 545 m Volumen acumulado total 24143.</v>
          </cell>
        </row>
        <row r="340">
          <cell r="B340" t="str">
            <v>Muestra base asfáltica tomada en planta depositada en el K54+640 al K54+970 izquierda.</v>
          </cell>
          <cell r="S340" t="str">
            <v>Volumen mezcla producida en el  dia 235 m Volumen acumulado total 24378.</v>
          </cell>
        </row>
        <row r="341">
          <cell r="B341" t="str">
            <v>Muestra base asfáltica tomada en planta depositada en el K54+970 al K55+260 izquierda.</v>
          </cell>
          <cell r="S341" t="str">
            <v>Volumen mezcla producida en el  dia 235 m Volumen acumulado total 24378.</v>
          </cell>
        </row>
        <row r="342">
          <cell r="B342" t="str">
            <v>Muestra base asfáltica tomada en planta depositada en el K55+260 al K55+400 izquierda.</v>
          </cell>
          <cell r="S342" t="str">
            <v>Volumen mezcla producida en el  dia 68 m Volumen acumulado total 24446.</v>
          </cell>
        </row>
        <row r="343">
          <cell r="B343" t="str">
            <v>Muestra base asfáltica tomada en planta depositada en el K55+400 al K55+550 izquierda.</v>
          </cell>
          <cell r="S343" t="str">
            <v>Volumen mezcla producida en el  dia 68 m Volumen acumulado total 24446.</v>
          </cell>
        </row>
        <row r="344">
          <cell r="B344" t="str">
            <v>Muestra base asfáltica tomada en planta depositada en el K55+315 al K55+600 derecha.</v>
          </cell>
          <cell r="S344" t="str">
            <v>Volumen mezcla producida en el  dia 126 m Volumen acumulado total 24572.</v>
          </cell>
        </row>
        <row r="345">
          <cell r="B345" t="str">
            <v>Muestra base asfáltica tomada en planta depositada en el K55+600 al K55+770 derecha.</v>
          </cell>
          <cell r="S345" t="str">
            <v>Volumen mezcla producida en el  dia 126 m Volumen acumulado total 24572.</v>
          </cell>
        </row>
        <row r="346">
          <cell r="B346" t="str">
            <v>Muestra base asfáltica tomada en planta depositada en el K55+526 al K55+940 Izquierda.</v>
          </cell>
          <cell r="S346" t="str">
            <v>Volumen mezcla producida en el  dia 359 m Volumen acumulado total 24931.</v>
          </cell>
        </row>
        <row r="347">
          <cell r="B347" t="str">
            <v>Muestra base asfáltica tomada en planta depositada en el K55+940 al K56+130 Izquierda.</v>
          </cell>
          <cell r="S347" t="str">
            <v>Volumen mezcla producida en el  dia 359 m Volumen acumulado total 24931.</v>
          </cell>
        </row>
        <row r="348">
          <cell r="B348" t="str">
            <v>Muestra base asfáltica tomada en planta depositada en el K56+130 al K56+425 Izquierda.</v>
          </cell>
          <cell r="S348" t="str">
            <v>Volumen mezcla producida en el  dia 359 m Volumen acumulado total 24931.</v>
          </cell>
        </row>
        <row r="349">
          <cell r="B349" t="str">
            <v>Muestra base asfáltica tomada en planta depositada en el K55+770 al K56+360 Derecha.</v>
          </cell>
          <cell r="S349" t="str">
            <v>Volumen mezcla producida en el  dia 491 m Volumen acumulado total 25422.</v>
          </cell>
        </row>
        <row r="350">
          <cell r="B350" t="str">
            <v>Muestra base asfáltica tomada en planta depositada en el K56+360 al K56+940 Derecha.</v>
          </cell>
          <cell r="S350" t="str">
            <v>Volumen mezcla producida en el  dia 491 m Volumen acumulado total 25422.</v>
          </cell>
        </row>
        <row r="351">
          <cell r="B351" t="str">
            <v>Muestra base asfáltica tomada en planta depositada en el K56+420 al K56+940 Izquierda.</v>
          </cell>
          <cell r="S351" t="str">
            <v>Volumen mezcla producida en el  dia 502 m Volumen acumulado total 25924.</v>
          </cell>
        </row>
        <row r="352">
          <cell r="B352" t="str">
            <v>Muestra base asfáltica tomada en planta depositada en el K56+940 al K57+050 Izquierda.</v>
          </cell>
          <cell r="S352" t="str">
            <v>Volumen mezcla producida en el  dia 502 m Volumen acumulado total 25924.</v>
          </cell>
        </row>
        <row r="353">
          <cell r="B353" t="str">
            <v>Muestra base asfáltica tomada en planta depositada en el K57+050 al K57+320 Izquierda.</v>
          </cell>
          <cell r="S353" t="str">
            <v>Volumen mezcla producida en el  dia 502 m Volumen acumulado total 25924.</v>
          </cell>
        </row>
        <row r="354">
          <cell r="B354" t="str">
            <v>Muestra base asfáltica tomada en planta depositada en el K57+320 al K57+560 Izquierda.</v>
          </cell>
          <cell r="S354" t="str">
            <v>Volumen mezcla producida en el  dia 502 m Volumen acumulado total 25924.</v>
          </cell>
        </row>
        <row r="355">
          <cell r="B355" t="str">
            <v>Muestra base asfáltica tomada en planta depositada en el K56+930 al K57+260 Derecha.</v>
          </cell>
          <cell r="S355" t="str">
            <v>Volumen mezcla producida en el  dia 331 m Volumen acumulado total 26255.</v>
          </cell>
        </row>
        <row r="356">
          <cell r="B356" t="str">
            <v>Muestra base asfáltica tomada en planta depositada en el K57+260 al K57+560 Derecha.</v>
          </cell>
          <cell r="S356" t="str">
            <v>Volumen mezcla producida en el  dia 331 m Volumen acumulado total 26255.</v>
          </cell>
        </row>
        <row r="357">
          <cell r="B357" t="str">
            <v>Muestra base asfáltica tomada en planta depositada en el K57+560 al K57+735 Derecha.</v>
          </cell>
          <cell r="S357" t="str">
            <v>Volumen mezcla producida en el  dia 331 m Volumen acumulado total 26255.</v>
          </cell>
        </row>
        <row r="359">
          <cell r="B359" t="str">
            <v>Muestra base asfáltica tomada en planta depositada en el K57+560 al K57+740 Izquierda.</v>
          </cell>
          <cell r="S359" t="str">
            <v>Volumen mezcla producida en el  dia 127 m Volumen acumulado total 26382.</v>
          </cell>
        </row>
        <row r="360">
          <cell r="B360" t="str">
            <v>Muestra base asfáltica tomada en planta depositada en el K57+740 al K57+950 Izquierda.</v>
          </cell>
          <cell r="S360" t="str">
            <v>Volumen mezcla producida en el  dia 127 m Volumen acumulado total 26382.</v>
          </cell>
        </row>
        <row r="361">
          <cell r="B361" t="str">
            <v>Muestra base asfáltica tomada en planta depositada en el K57+950 al K58+210 Izquierda.</v>
          </cell>
          <cell r="S361" t="str">
            <v>Volumen mezcla producida en el  dia 346 m Volumen acumulado total 26728.</v>
          </cell>
        </row>
        <row r="362">
          <cell r="B362" t="str">
            <v>Muestra base asfáltica tomada en planta depositada en el K58+210 al K58+390 Izquierda.</v>
          </cell>
          <cell r="S362" t="str">
            <v>Volumen mezcla producida en el  dia 346 m Volumen acumulado total 26728.</v>
          </cell>
        </row>
        <row r="363">
          <cell r="B363" t="str">
            <v>Muestra base asfáltica tomada en planta depositada en el K58+390 al K58+525 Izquierda.</v>
          </cell>
          <cell r="S363" t="str">
            <v>Volumen mezcla producida en el  dia 346 m Volumen acumulado total 26728.</v>
          </cell>
        </row>
        <row r="364">
          <cell r="B364" t="str">
            <v>Muestra base asfáltica tomada en planta depositada en el K57+840 al K58+230 Derecha.</v>
          </cell>
          <cell r="S364" t="str">
            <v>Volumen mezcla producida en el  dia 435 m Volumen acumulado total 27163.</v>
          </cell>
        </row>
        <row r="365">
          <cell r="B365" t="str">
            <v>Muestra base asfáltica tomada en planta depositada en el K58+230 al K58+360 Derecha.</v>
          </cell>
          <cell r="S365" t="str">
            <v>Volumen mezcla producida en el  dia 435 m Volumen acumulado total 27163.</v>
          </cell>
        </row>
        <row r="366">
          <cell r="B366" t="str">
            <v>Muestra base asfáltica tomada en planta depositada en el K58+360 al K58+708 Derecha.</v>
          </cell>
          <cell r="S366" t="str">
            <v>Volumen mezcla producida en el  dia 435 m Volumen acumulado total 27163.</v>
          </cell>
        </row>
        <row r="367">
          <cell r="B367" t="str">
            <v>Muestra base asfáltica tomada en planta depositada en el K58+525 al K58+745 Izquierda.</v>
          </cell>
          <cell r="S367" t="str">
            <v>Volumen mezcla producida en el  dia 352 m Volumen acumulado total 27515.</v>
          </cell>
        </row>
        <row r="368">
          <cell r="B368" t="str">
            <v>Muestra base asfáltica tomada en planta depositada en el K58+745 al K59+030 Izquierda.</v>
          </cell>
          <cell r="S368" t="str">
            <v>Volumen mezcla producida en el  dia 352 m Volumen acumulado total 27515.</v>
          </cell>
        </row>
        <row r="369">
          <cell r="B369" t="str">
            <v>Muestra base asfáltica tomada en planta depositada en el K59+030 al K59+265 Izquierda.</v>
          </cell>
          <cell r="S369" t="str">
            <v>Volumen mezcla producida en el  dia 352 m Volumen acumulado total 27515.</v>
          </cell>
        </row>
        <row r="370">
          <cell r="B370" t="str">
            <v>Muestra base asfáltica tomada en planta depositada en el K58+690 al K58+840 Derecha.</v>
          </cell>
          <cell r="S370" t="str">
            <v>Volumen mezcla producida en el  dia 252 m Volumen acumulado total 27767.</v>
          </cell>
        </row>
        <row r="371">
          <cell r="B371" t="str">
            <v>Muestra base asfáltica tomada en planta depositada en el K58+840 al K58+990 Derecha.</v>
          </cell>
          <cell r="S371" t="str">
            <v>Volumen mezcla producida en el  dia 252 m Volumen acumulado total 27767.</v>
          </cell>
        </row>
        <row r="372">
          <cell r="B372" t="str">
            <v>Muestra base asfáltica tomada en planta depositada en el K58+990 al K59+130 Derecha.</v>
          </cell>
          <cell r="S372" t="str">
            <v>Volumen mezcla producida en el  dia 252 m Volumen acumulado total 27767.</v>
          </cell>
        </row>
        <row r="373">
          <cell r="B373" t="str">
            <v>Muestra base asfáltica tomada en planta depositada en el K59+130 al K59+260 Derecha.</v>
          </cell>
          <cell r="S373" t="str">
            <v>Volumen mezcla producida en el  dia 238 m Volumen acumulado total 28005.</v>
          </cell>
        </row>
        <row r="374">
          <cell r="B374" t="str">
            <v>Muestra base asfáltica tomada en planta depositada en el K59+260 al K59+415 Derecha.</v>
          </cell>
          <cell r="S374" t="str">
            <v>Volumen mezcla producida en el  dia 238 m Volumen acumulado total 28005.</v>
          </cell>
        </row>
        <row r="375">
          <cell r="B375" t="str">
            <v>Muestra base asfáltica tomada en planta depositada en el K59+415 al K59+590 Derecha.</v>
          </cell>
          <cell r="S375" t="str">
            <v>Volumen mezcla producida en el  dia 238 m Volumen acumulado total 28005.</v>
          </cell>
        </row>
        <row r="376">
          <cell r="B376" t="str">
            <v>Muestra base asfáltica tomada en planta depositada en el K59+260 al K59+480 Izquierda.</v>
          </cell>
          <cell r="S376" t="str">
            <v>Volumen mezcla producida en el  dia 346 m Volumen acumulado total 28351.</v>
          </cell>
        </row>
        <row r="377">
          <cell r="B377" t="str">
            <v>Muestra base asfáltica tomada en planta depositada en el K59+480 al K59+660 Izquierda.</v>
          </cell>
          <cell r="S377" t="str">
            <v>Volumen mezcla producida en el  dia 346 m Volumen acumulado total 28351.</v>
          </cell>
        </row>
        <row r="378">
          <cell r="B378" t="str">
            <v>Muestra base asfáltica tomada en planta depositada en el K59+660 al K60+030 Izquierda.</v>
          </cell>
          <cell r="S378" t="str">
            <v>Volumen mezcla producida en el  dia 346 m Volumen acumulado total 28351.</v>
          </cell>
        </row>
        <row r="379">
          <cell r="B379" t="str">
            <v>Muestra base asfáltica tomada en planta depositada en el K59+590 al K59+865 Derecha.</v>
          </cell>
          <cell r="S379" t="str">
            <v>Volumen mezcla producida en el  dia 369 m Volumen acumulado total 28720.</v>
          </cell>
        </row>
        <row r="380">
          <cell r="B380" t="str">
            <v>Muestra base asfáltica tomada en planta depositada en el K59+865 al K60+110 Derecha.</v>
          </cell>
          <cell r="S380" t="str">
            <v>Volumen mezcla producida en el  dia 369 m Volumen acumulado total 28720.</v>
          </cell>
        </row>
        <row r="381">
          <cell r="B381" t="str">
            <v>Muestra base asfáltica tomada en planta depositada en el K60+110 al K60+210 Derecha.</v>
          </cell>
          <cell r="S381" t="str">
            <v>Volumen mezcla producida en el  dia 369 m Volumen acumulado total 28720.</v>
          </cell>
        </row>
        <row r="382">
          <cell r="B382" t="str">
            <v>Muestra base asfáltica tomada en planta depositada en el K60+210 al K60+450 Derecha.</v>
          </cell>
          <cell r="S382" t="str">
            <v>Volumen mezcla producida en el  dia 369 m Volumen acumulado total 28720.</v>
          </cell>
        </row>
        <row r="383">
          <cell r="B383" t="str">
            <v>Muestra base asfáltica tomada en planta depositada en el K60+450 al K60+590 Derecha.</v>
          </cell>
          <cell r="S383" t="str">
            <v>Volumen mezcla producida en el  dia 369 m Volumen acumulado total 28720.</v>
          </cell>
        </row>
        <row r="384">
          <cell r="B384" t="str">
            <v>Muestra base asfáltica tomada en planta depositada en el K60+120 al K60+510 Izquierda.</v>
          </cell>
          <cell r="S384" t="str">
            <v>Volumen mezcla producida en el  dia 97 m Volumen acumulado total 28817.</v>
          </cell>
        </row>
        <row r="385">
          <cell r="B385" t="str">
            <v>Muestra base asfáltica tomada en planta depositada en el K60+220 al K60+360 Izquierda.</v>
          </cell>
          <cell r="S385" t="str">
            <v>Volumen mezcla producida en el  dia 495 m Volumen acumulado total 29312.</v>
          </cell>
        </row>
        <row r="386">
          <cell r="B386" t="str">
            <v>Muestra base asfáltica tomada en planta depositada en el K60+360 al K60+595 Izquierda.</v>
          </cell>
          <cell r="S386" t="str">
            <v>Volumen mezcla producida en el  dia 495 m Volumen acumulado total 29312.</v>
          </cell>
        </row>
        <row r="387">
          <cell r="B387" t="str">
            <v>Muestra base asfáltica tomada en planta depositada en el K60+595 al K60+758 Izquierda.</v>
          </cell>
          <cell r="S387" t="str">
            <v>Volumen mezcla producida en el  dia 495 m Volumen acumulado total 29312.</v>
          </cell>
        </row>
        <row r="388">
          <cell r="B388" t="str">
            <v>Muestra base asfáltica tomada en planta depositada en el K60+758 al K60+860 Izquierda.</v>
          </cell>
          <cell r="S388" t="str">
            <v>Volumen mezcla producida en el  dia 495 m Volumen acumulado total 29312.</v>
          </cell>
        </row>
        <row r="389">
          <cell r="B389" t="str">
            <v>Muestra base asfáltica tomada en planta depositada en el K60+860 al K61+000 Izquierda.</v>
          </cell>
          <cell r="S389" t="str">
            <v>Volumen mezcla producida en el  dia 495 m Volumen acumulado total 29312.</v>
          </cell>
        </row>
        <row r="390">
          <cell r="B390" t="str">
            <v>Muestra base asfáltica tomada en planta depositada en el K60+570 al K60+740 derecha.</v>
          </cell>
          <cell r="S390" t="str">
            <v>Volumen mezcla producida en el  dia 495 m Volumen acumulado total 29312.</v>
          </cell>
        </row>
        <row r="391">
          <cell r="B391" t="str">
            <v>Muestra base asfáltica tomada en planta depositada en el K60+735 al K60+960 derecha.</v>
          </cell>
          <cell r="S391" t="str">
            <v>Volumen mezcla producida en el  dia 595 m Volumen acumulado total 29907.</v>
          </cell>
        </row>
        <row r="392">
          <cell r="B392" t="str">
            <v>Muestra base asfáltica tomada en planta depositada en el K60+960 al K61+120 derecha.</v>
          </cell>
          <cell r="S392" t="str">
            <v>Volumen mezcla producida en el  dia 595 m Volumen acumulado total 29907.</v>
          </cell>
        </row>
        <row r="393">
          <cell r="B393" t="str">
            <v>Muestra base asfáltica tomada en planta depositada en el K61+120 al K61+230 derecha.</v>
          </cell>
          <cell r="S393" t="str">
            <v>Volumen mezcla producida en el  dia 595 m Volumen acumulado total 29907.</v>
          </cell>
        </row>
        <row r="394">
          <cell r="B394" t="str">
            <v xml:space="preserve">El alto contenido de asfalto reportado en este formato se debe a un error de pesaje tal como se verifico en la contra muetra No393 cuyo valor dio 2.9 % </v>
          </cell>
          <cell r="S394" t="str">
            <v>Volumen mezcla producida en el  dia 595 m Volumen acumulado total 29907.</v>
          </cell>
        </row>
        <row r="395">
          <cell r="B395" t="str">
            <v>Muestra base asfáltica tomada en planta depositada en el K61+230 al K61+335 derecha.</v>
          </cell>
          <cell r="S395" t="str">
            <v>Volumen mezcla producida en el  dia 595 m Volumen acumulado total 29907.</v>
          </cell>
        </row>
        <row r="396">
          <cell r="B396" t="str">
            <v>Muestra base asfáltica tomada en planta depositada en el K61+335 al K61+440 derecha.</v>
          </cell>
          <cell r="S396" t="str">
            <v>Volumen mezcla producida en el  dia 595 m Volumen acumulado total 29907.</v>
          </cell>
        </row>
        <row r="397">
          <cell r="B397" t="str">
            <v>Muestra base asfáltica tomada en planta depositada en el K61+440 al K61+500derecha.</v>
          </cell>
          <cell r="S397" t="str">
            <v>Volumen mezcla producida en el  dia 595 m Volumen acumulado total 29907.</v>
          </cell>
        </row>
        <row r="398">
          <cell r="B398" t="str">
            <v>Muestra base asfáltica tomada en planta depositada en el K61+090 al K61+318 izquierda.</v>
          </cell>
          <cell r="S398" t="str">
            <v>Volumen mezcla producida en el  dia 253 m Volumen acumulado total 30160.</v>
          </cell>
        </row>
        <row r="399">
          <cell r="B399" t="str">
            <v>Muestra base asfáltica tomada en planta depositada en el K61+000 al K61+100 izquierda.</v>
          </cell>
          <cell r="S399" t="str">
            <v>Volumen mezcla producida en el  dia 253 m Volumen acumulado total 30160.</v>
          </cell>
        </row>
        <row r="400">
          <cell r="B400" t="str">
            <v>Muestra base asfáltica tomada en planta depositada en el K61+100 al K61+200 izquierda.</v>
          </cell>
          <cell r="S400" t="str">
            <v>Volumen mezcla producida en el  dia 253 m Volumen acumulado total 30160.</v>
          </cell>
        </row>
        <row r="401">
          <cell r="B401" t="str">
            <v>Muestra base asfáltica tomada en planta depositada en el K61+200 al K61+300 izquierda.</v>
          </cell>
          <cell r="S401" t="str">
            <v>Volumen mezcla producida en el  dia 253 m Volumen acumulado total 30160.</v>
          </cell>
        </row>
        <row r="402">
          <cell r="B402" t="str">
            <v>Muestra base asfáltica tomada en planta depositada en el K61+280 al K61+350 izquierda.</v>
          </cell>
          <cell r="S402" t="str">
            <v>Volumen mezcla producida en el  dia 185 m Volumen acumulado total 30160.</v>
          </cell>
        </row>
        <row r="403">
          <cell r="B403" t="str">
            <v>Muestra base asfáltica tomada en planta depositada en el K61+350 al K61+400 izquierda.</v>
          </cell>
          <cell r="S403" t="str">
            <v>Volumen mezcla producida en el  dia 185 m Volumen acumulado total 30345.</v>
          </cell>
        </row>
        <row r="404">
          <cell r="B404" t="str">
            <v>Muestra base asfáltica tomada en planta depositada en el K61+400 al K61+460 izquierda.</v>
          </cell>
          <cell r="S404" t="str">
            <v>Volumen mezcla producida en el  dia 185 m Volumen acumulado total 30345.</v>
          </cell>
        </row>
        <row r="405">
          <cell r="B405" t="str">
            <v>Material utilizado en parcheo  entre el K 42+720  y el K 42+880 izquierdo.</v>
          </cell>
          <cell r="S405" t="str">
            <v xml:space="preserve">El alto contenido de asfalto obtenido fue causado por un incremento en la temperatura de los tanques de almacenamiento (de 120º a132º) lo cual causo que aumentara el caudal de asfalto impulsado por la bomba el impase se detecto y supero a tiempo </v>
          </cell>
        </row>
        <row r="406">
          <cell r="B406" t="str">
            <v>Material utilizado en parcheo  entre el K 42+880  y el K 42+930 izquierdo.</v>
          </cell>
          <cell r="S406" t="str">
            <v>Volumen mezcla producida en el  dia 213 m Volumen acumulado total 30577.</v>
          </cell>
        </row>
        <row r="407">
          <cell r="B407" t="str">
            <v>Material utilizado en parcheo  entre el K 42+930  y el K 42+980 izquierdo.</v>
          </cell>
          <cell r="S407" t="str">
            <v>Volumen mezcla producida en el  dia 213 m Volumen acumulado total 30577.</v>
          </cell>
        </row>
        <row r="408">
          <cell r="B408" t="str">
            <v>Material utilizado en parcheo  entre el K 42+980  y el K 42+996 izquierdo.</v>
          </cell>
          <cell r="S408" t="str">
            <v>Volumen mezcla producida en el  dia 134 m Volumen acumulado total 30711.</v>
          </cell>
        </row>
        <row r="409">
          <cell r="B409" t="str">
            <v>Material utilizado en parcheo  entre el K 43+000  y el K 43+096 izquierdo.</v>
          </cell>
          <cell r="S409" t="str">
            <v>Volumen mezcla producida en el  dia 134 m Volumen acumulado total 30711.</v>
          </cell>
        </row>
        <row r="410">
          <cell r="B410" t="str">
            <v>Material utilizado en parcheo  entre el K 43+096  y el K 43+210 izquierdo.</v>
          </cell>
          <cell r="S410" t="str">
            <v>Volumen mezcla producida en el  dia 205 m Volumen acumulado total 30916.</v>
          </cell>
        </row>
        <row r="411">
          <cell r="B411" t="str">
            <v>Material utilizado en parcheo  entre el K 43+210  y el K 43+330 izquierdo.</v>
          </cell>
          <cell r="S411" t="str">
            <v>Volumen mezcla producida en el  dia 205 m Volumen acumulado total 30916.</v>
          </cell>
        </row>
        <row r="412">
          <cell r="B412" t="str">
            <v>Material utilizado en parcheo  entre el K 43+350  y el K 43+500 izquierdo.</v>
          </cell>
          <cell r="S412" t="str">
            <v>Volumen mezcla producida en el  dia 113 m Volumen acumulado total 31029.</v>
          </cell>
        </row>
        <row r="413">
          <cell r="B413" t="str">
            <v>Material utilizado en parcheo  entre el K 43+500  y el K 43+550 izquierdo.</v>
          </cell>
          <cell r="S413" t="str">
            <v>Volumen mezcla producida en el  dia 274 m Volumen acumulado total 31303.</v>
          </cell>
        </row>
        <row r="414">
          <cell r="B414" t="str">
            <v>Material utilizado en parcheo  entre el K 43+550  y el K 43+700 izquierdo.</v>
          </cell>
          <cell r="S414" t="str">
            <v>Volumen mezcla producida en el  dia 274 m Volumen acumulado total 31303.</v>
          </cell>
        </row>
        <row r="415">
          <cell r="B415" t="str">
            <v>Material utilizado en parcheo  entre el K 43+700  y el K 43+780 izquierdo.</v>
          </cell>
          <cell r="S415" t="str">
            <v>Volumen mezcla producida en el  dia 274 m Volumen acumulado total 31303.</v>
          </cell>
        </row>
        <row r="416">
          <cell r="B416" t="str">
            <v>Material utilizado en parcheo  entre el K 43+730  y el K 43+990 izquierdo.</v>
          </cell>
          <cell r="S416" t="str">
            <v>Volumen mezcla producida en el  dia 347 m Volumen acumulado total 31650.</v>
          </cell>
        </row>
        <row r="417">
          <cell r="B417" t="str">
            <v>Material utilizado en parcheo  entre el K 44+011  y el K 44+078 izquierdo.</v>
          </cell>
          <cell r="S417" t="str">
            <v>Volumen mezcla producida en el  dia 347 m Volumen acumulado total 31650.</v>
          </cell>
        </row>
        <row r="418">
          <cell r="B418" t="str">
            <v>Muestra base asfáltica tomada en planta depositada en el K61+455 al K61+560 izquierda.</v>
          </cell>
          <cell r="S418" t="str">
            <v>Volumen mezcla producida en el  dia 347 m Volumen acumulado total 31650.</v>
          </cell>
        </row>
        <row r="419">
          <cell r="B419" t="str">
            <v>Muestra base asfáltica tomada en planta depositada en el K61+560 al K61+630 izquierda.</v>
          </cell>
          <cell r="S419" t="str">
            <v>Volumen mezcla producida en el  dia 347 m Volumen acumulado total 31650.</v>
          </cell>
        </row>
        <row r="420">
          <cell r="B420" t="str">
            <v>Muestra base asfáltica tomada en planta depositada en el K61+630 al K61+705 izquierda.</v>
          </cell>
          <cell r="S420" t="str">
            <v>Volumen mezcla producida en el  dia 347 m Volumen acumulado total 31650.</v>
          </cell>
        </row>
        <row r="421">
          <cell r="B421" t="str">
            <v xml:space="preserve">Material utilizado en parcheo  </v>
          </cell>
          <cell r="S421" t="str">
            <v>Volumen mezcla producida en el  dia 199 m Volumen acumulado total 31849.</v>
          </cell>
        </row>
        <row r="422">
          <cell r="B422" t="str">
            <v>Material utilizado en parcheo  entre el K 44+120  y el K 44+300 izquierdo.</v>
          </cell>
          <cell r="S422" t="str">
            <v>Volumen mezcla producida en el  dia 232 m Volumen acumulado total 32081.</v>
          </cell>
        </row>
        <row r="423">
          <cell r="B423" t="str">
            <v>Material utilizado en parcheo  entre el K 44+300  y el K 44+468 izquierdo.</v>
          </cell>
          <cell r="S423" t="str">
            <v>Volumen mezcla producida en el  dia 232 m Volumen acumulado total 32081.</v>
          </cell>
        </row>
        <row r="424">
          <cell r="B424" t="str">
            <v>Material utilizado en parcheo  entre el K 44+460  y el K 44+528 izquierdo.</v>
          </cell>
          <cell r="S424" t="str">
            <v>Volumen mezcla producida en el  dia 448 m Volumen acumulado total 32529.</v>
          </cell>
        </row>
        <row r="425">
          <cell r="B425" t="str">
            <v>Material utilizado en parcheo  entre el K 44+528  y el K 44+955 izquierdo.</v>
          </cell>
          <cell r="S425" t="str">
            <v>Volumen mezcla producida en el  dia 448 m Volumen acumulado total 32529.</v>
          </cell>
        </row>
        <row r="426">
          <cell r="B426" t="str">
            <v>Muestra base asfáltica tomada en planta depositada en el K61+490 al K61+560 derecha.</v>
          </cell>
          <cell r="S426" t="str">
            <v>Volumen mezcla producida en el  dia 448 m Volumen acumulado total 32529.</v>
          </cell>
        </row>
        <row r="427">
          <cell r="B427" t="str">
            <v>Muestra base asfáltica tomada en planta depositada en el K61+560 al K61+626 derecha.</v>
          </cell>
          <cell r="S427" t="str">
            <v>Volumen mezcla producida en el  dia 448 m Volumen acumulado total 32529.</v>
          </cell>
        </row>
        <row r="428">
          <cell r="B428" t="str">
            <v>Muestra base asfáltica tomada en planta depositada en el K61+626 al K61+710 derecha.</v>
          </cell>
          <cell r="S428" t="str">
            <v>Volumen mezcla producida en el  dia 448 m Volumen acumulado total 32529.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RES I"/>
      <sheetName val="FLORES II"/>
      <sheetName val="GARZONES I"/>
      <sheetName val="GARZONES II"/>
      <sheetName val="Consignaciones CCS"/>
      <sheetName val="Certificación"/>
      <sheetName val="Mayor Valor"/>
    </sheetNames>
    <sheetDataSet>
      <sheetData sheetId="0"/>
      <sheetData sheetId="1"/>
      <sheetData sheetId="2"/>
      <sheetData sheetId="3"/>
      <sheetData sheetId="4">
        <row r="8">
          <cell r="A8" t="str">
            <v>FLORES I</v>
          </cell>
          <cell r="C8">
            <v>39814</v>
          </cell>
          <cell r="D8">
            <v>3</v>
          </cell>
          <cell r="G8" t="str">
            <v>R</v>
          </cell>
          <cell r="H8">
            <v>4078460</v>
          </cell>
        </row>
        <row r="9">
          <cell r="A9" t="str">
            <v>FLORES I</v>
          </cell>
          <cell r="C9">
            <v>39815</v>
          </cell>
          <cell r="D9">
            <v>3</v>
          </cell>
          <cell r="G9" t="str">
            <v>R</v>
          </cell>
          <cell r="H9">
            <v>11588430</v>
          </cell>
        </row>
        <row r="10">
          <cell r="A10" t="str">
            <v>FLORES I</v>
          </cell>
          <cell r="C10">
            <v>39816</v>
          </cell>
          <cell r="D10">
            <v>3</v>
          </cell>
          <cell r="G10" t="str">
            <v>R</v>
          </cell>
          <cell r="H10">
            <v>12575170</v>
          </cell>
        </row>
        <row r="11">
          <cell r="A11" t="str">
            <v>FLORES I</v>
          </cell>
          <cell r="C11">
            <v>39817</v>
          </cell>
          <cell r="D11">
            <v>3</v>
          </cell>
          <cell r="G11" t="str">
            <v>R</v>
          </cell>
          <cell r="H11">
            <v>11275670</v>
          </cell>
        </row>
        <row r="12">
          <cell r="A12" t="str">
            <v>FLORES I</v>
          </cell>
          <cell r="C12">
            <v>39818</v>
          </cell>
          <cell r="D12">
            <v>3</v>
          </cell>
          <cell r="G12" t="str">
            <v>R</v>
          </cell>
          <cell r="H12">
            <v>11939240</v>
          </cell>
        </row>
        <row r="13">
          <cell r="A13" t="str">
            <v>FLORES I</v>
          </cell>
          <cell r="C13">
            <v>39819</v>
          </cell>
          <cell r="D13">
            <v>3</v>
          </cell>
          <cell r="G13" t="str">
            <v>R</v>
          </cell>
          <cell r="H13">
            <v>12127000</v>
          </cell>
        </row>
        <row r="14">
          <cell r="A14" t="str">
            <v>FLORES I</v>
          </cell>
          <cell r="C14">
            <v>39820</v>
          </cell>
          <cell r="D14">
            <v>3</v>
          </cell>
          <cell r="G14" t="str">
            <v>R</v>
          </cell>
          <cell r="H14">
            <v>13142870</v>
          </cell>
        </row>
        <row r="15">
          <cell r="A15" t="str">
            <v>FLORES I</v>
          </cell>
          <cell r="C15">
            <v>39821</v>
          </cell>
          <cell r="D15">
            <v>3</v>
          </cell>
          <cell r="G15" t="str">
            <v>R</v>
          </cell>
          <cell r="H15">
            <v>12944510</v>
          </cell>
        </row>
        <row r="16">
          <cell r="A16" t="str">
            <v>FLORES I</v>
          </cell>
          <cell r="C16">
            <v>39822</v>
          </cell>
          <cell r="D16">
            <v>3</v>
          </cell>
          <cell r="G16" t="str">
            <v>R</v>
          </cell>
          <cell r="H16">
            <v>12955270</v>
          </cell>
        </row>
        <row r="17">
          <cell r="A17" t="str">
            <v>FLORES I</v>
          </cell>
          <cell r="C17">
            <v>39823</v>
          </cell>
          <cell r="D17">
            <v>3</v>
          </cell>
          <cell r="G17" t="str">
            <v>R</v>
          </cell>
          <cell r="H17">
            <v>12271070</v>
          </cell>
        </row>
        <row r="18">
          <cell r="A18" t="str">
            <v>FLORES I</v>
          </cell>
          <cell r="C18">
            <v>39824</v>
          </cell>
          <cell r="D18">
            <v>3</v>
          </cell>
          <cell r="G18" t="str">
            <v>R</v>
          </cell>
          <cell r="H18">
            <v>9506190</v>
          </cell>
        </row>
        <row r="19">
          <cell r="A19" t="str">
            <v>FLORES I</v>
          </cell>
          <cell r="C19">
            <v>39825</v>
          </cell>
          <cell r="D19">
            <v>3</v>
          </cell>
          <cell r="G19" t="str">
            <v>R</v>
          </cell>
          <cell r="H19">
            <v>8921650</v>
          </cell>
        </row>
        <row r="20">
          <cell r="A20" t="str">
            <v>FLORES I</v>
          </cell>
          <cell r="C20">
            <v>39826</v>
          </cell>
          <cell r="D20">
            <v>3</v>
          </cell>
          <cell r="G20" t="str">
            <v>R</v>
          </cell>
          <cell r="H20">
            <v>11284440</v>
          </cell>
        </row>
        <row r="21">
          <cell r="A21" t="str">
            <v>FLORES I</v>
          </cell>
          <cell r="C21">
            <v>39827</v>
          </cell>
          <cell r="D21">
            <v>3</v>
          </cell>
          <cell r="G21" t="str">
            <v>R</v>
          </cell>
          <cell r="H21">
            <v>12524880</v>
          </cell>
        </row>
        <row r="22">
          <cell r="A22" t="str">
            <v>FLORES I</v>
          </cell>
          <cell r="C22">
            <v>39828</v>
          </cell>
          <cell r="D22">
            <v>3</v>
          </cell>
          <cell r="G22" t="str">
            <v>R</v>
          </cell>
          <cell r="H22">
            <v>12924850</v>
          </cell>
        </row>
        <row r="23">
          <cell r="A23" t="str">
            <v>FLORES I</v>
          </cell>
          <cell r="C23">
            <v>39829</v>
          </cell>
          <cell r="D23">
            <v>3</v>
          </cell>
          <cell r="G23" t="str">
            <v>R</v>
          </cell>
          <cell r="H23">
            <v>13654550</v>
          </cell>
        </row>
        <row r="24">
          <cell r="A24" t="str">
            <v>FLORES I</v>
          </cell>
          <cell r="C24">
            <v>39830</v>
          </cell>
          <cell r="D24">
            <v>3</v>
          </cell>
          <cell r="G24" t="str">
            <v>R</v>
          </cell>
          <cell r="H24">
            <v>12150880</v>
          </cell>
        </row>
        <row r="25">
          <cell r="A25" t="str">
            <v>FLORES I</v>
          </cell>
          <cell r="C25">
            <v>39831</v>
          </cell>
          <cell r="D25">
            <v>3</v>
          </cell>
          <cell r="G25" t="str">
            <v>R</v>
          </cell>
          <cell r="H25">
            <v>10381280</v>
          </cell>
        </row>
        <row r="26">
          <cell r="A26" t="str">
            <v>FLORES I</v>
          </cell>
          <cell r="C26">
            <v>39832</v>
          </cell>
          <cell r="D26">
            <v>3</v>
          </cell>
          <cell r="G26" t="str">
            <v>R</v>
          </cell>
          <cell r="H26">
            <v>11471450</v>
          </cell>
        </row>
        <row r="27">
          <cell r="A27" t="str">
            <v>FLORES I</v>
          </cell>
          <cell r="C27">
            <v>39833</v>
          </cell>
          <cell r="D27">
            <v>3</v>
          </cell>
          <cell r="G27" t="str">
            <v>R</v>
          </cell>
          <cell r="H27">
            <v>11301840</v>
          </cell>
        </row>
        <row r="28">
          <cell r="A28" t="str">
            <v>FLORES I</v>
          </cell>
          <cell r="C28">
            <v>39834</v>
          </cell>
          <cell r="D28">
            <v>3</v>
          </cell>
          <cell r="G28" t="str">
            <v>R</v>
          </cell>
          <cell r="H28">
            <v>12816170</v>
          </cell>
        </row>
        <row r="29">
          <cell r="A29" t="str">
            <v>FLORES I</v>
          </cell>
          <cell r="C29">
            <v>39835</v>
          </cell>
          <cell r="D29">
            <v>3</v>
          </cell>
          <cell r="G29" t="str">
            <v>R</v>
          </cell>
          <cell r="H29">
            <v>13135010</v>
          </cell>
        </row>
        <row r="30">
          <cell r="A30" t="str">
            <v>FLORES I</v>
          </cell>
          <cell r="C30">
            <v>39836</v>
          </cell>
          <cell r="D30">
            <v>3</v>
          </cell>
          <cell r="G30" t="str">
            <v>R</v>
          </cell>
          <cell r="H30">
            <v>13478050</v>
          </cell>
        </row>
        <row r="31">
          <cell r="A31" t="str">
            <v>FLORES I</v>
          </cell>
          <cell r="C31">
            <v>39837</v>
          </cell>
          <cell r="D31">
            <v>3</v>
          </cell>
          <cell r="G31" t="str">
            <v>R</v>
          </cell>
          <cell r="H31">
            <v>11538790</v>
          </cell>
        </row>
        <row r="32">
          <cell r="A32" t="str">
            <v>FLORES I</v>
          </cell>
          <cell r="C32">
            <v>39838</v>
          </cell>
          <cell r="D32">
            <v>3</v>
          </cell>
          <cell r="G32" t="str">
            <v>R</v>
          </cell>
          <cell r="H32">
            <v>9668560</v>
          </cell>
        </row>
        <row r="33">
          <cell r="A33" t="str">
            <v>FLORES I</v>
          </cell>
          <cell r="C33">
            <v>39839</v>
          </cell>
          <cell r="D33">
            <v>3</v>
          </cell>
          <cell r="G33" t="str">
            <v>R</v>
          </cell>
          <cell r="H33">
            <v>11425470</v>
          </cell>
        </row>
        <row r="34">
          <cell r="A34" t="str">
            <v>FLORES I</v>
          </cell>
          <cell r="C34">
            <v>39840</v>
          </cell>
          <cell r="D34">
            <v>3</v>
          </cell>
          <cell r="G34" t="str">
            <v>R</v>
          </cell>
          <cell r="H34">
            <v>12080870</v>
          </cell>
        </row>
        <row r="35">
          <cell r="A35" t="str">
            <v>FLORES I</v>
          </cell>
          <cell r="C35">
            <v>39841</v>
          </cell>
          <cell r="D35">
            <v>3</v>
          </cell>
          <cell r="G35" t="str">
            <v>R</v>
          </cell>
          <cell r="H35">
            <v>12916100</v>
          </cell>
        </row>
        <row r="36">
          <cell r="A36" t="str">
            <v>FLORES I</v>
          </cell>
          <cell r="C36">
            <v>39842</v>
          </cell>
          <cell r="D36">
            <v>3</v>
          </cell>
          <cell r="G36" t="str">
            <v>R</v>
          </cell>
          <cell r="H36">
            <v>13208510</v>
          </cell>
        </row>
        <row r="37">
          <cell r="A37" t="str">
            <v>FLORES I</v>
          </cell>
          <cell r="C37">
            <v>39843</v>
          </cell>
          <cell r="D37">
            <v>3</v>
          </cell>
          <cell r="G37" t="str">
            <v>R</v>
          </cell>
          <cell r="H37">
            <v>13710390</v>
          </cell>
        </row>
        <row r="38">
          <cell r="A38" t="str">
            <v>FLORES I</v>
          </cell>
          <cell r="C38">
            <v>39844</v>
          </cell>
          <cell r="D38">
            <v>3</v>
          </cell>
          <cell r="G38" t="str">
            <v>R</v>
          </cell>
          <cell r="H38">
            <v>11625960</v>
          </cell>
        </row>
        <row r="39">
          <cell r="A39" t="str">
            <v>FLORES I</v>
          </cell>
          <cell r="C39">
            <v>39814</v>
          </cell>
          <cell r="D39">
            <v>2</v>
          </cell>
          <cell r="G39" t="str">
            <v>R</v>
          </cell>
          <cell r="H39">
            <v>452640</v>
          </cell>
        </row>
        <row r="40">
          <cell r="A40" t="str">
            <v>FLORES I</v>
          </cell>
          <cell r="C40">
            <v>39815</v>
          </cell>
          <cell r="D40">
            <v>2</v>
          </cell>
          <cell r="G40" t="str">
            <v>R</v>
          </cell>
          <cell r="H40">
            <v>1124470</v>
          </cell>
        </row>
        <row r="41">
          <cell r="A41" t="str">
            <v>FLORES I</v>
          </cell>
          <cell r="C41">
            <v>39816</v>
          </cell>
          <cell r="D41">
            <v>2</v>
          </cell>
          <cell r="G41" t="str">
            <v>R</v>
          </cell>
          <cell r="H41">
            <v>1173230</v>
          </cell>
        </row>
        <row r="42">
          <cell r="A42" t="str">
            <v>FLORES I</v>
          </cell>
          <cell r="C42">
            <v>39817</v>
          </cell>
          <cell r="D42">
            <v>2</v>
          </cell>
          <cell r="G42" t="str">
            <v>R</v>
          </cell>
          <cell r="H42">
            <v>1020280</v>
          </cell>
        </row>
        <row r="43">
          <cell r="A43" t="str">
            <v>FLORES I</v>
          </cell>
          <cell r="C43">
            <v>39818</v>
          </cell>
          <cell r="D43">
            <v>2</v>
          </cell>
          <cell r="G43" t="str">
            <v>R</v>
          </cell>
          <cell r="H43">
            <v>1163110</v>
          </cell>
        </row>
        <row r="44">
          <cell r="A44" t="str">
            <v>FLORES I</v>
          </cell>
          <cell r="C44">
            <v>39819</v>
          </cell>
          <cell r="D44">
            <v>2</v>
          </cell>
          <cell r="G44" t="str">
            <v>R</v>
          </cell>
          <cell r="H44">
            <v>1135050</v>
          </cell>
        </row>
        <row r="45">
          <cell r="A45" t="str">
            <v>FLORES I</v>
          </cell>
          <cell r="C45">
            <v>39820</v>
          </cell>
          <cell r="D45">
            <v>2</v>
          </cell>
          <cell r="G45" t="str">
            <v>R</v>
          </cell>
          <cell r="H45">
            <v>1166330</v>
          </cell>
        </row>
        <row r="46">
          <cell r="A46" t="str">
            <v>FLORES I</v>
          </cell>
          <cell r="C46">
            <v>39821</v>
          </cell>
          <cell r="D46">
            <v>2</v>
          </cell>
          <cell r="G46" t="str">
            <v>R</v>
          </cell>
          <cell r="H46">
            <v>1142640</v>
          </cell>
        </row>
        <row r="47">
          <cell r="A47" t="str">
            <v>FLORES I</v>
          </cell>
          <cell r="C47">
            <v>39822</v>
          </cell>
          <cell r="D47">
            <v>2</v>
          </cell>
          <cell r="G47" t="str">
            <v>R</v>
          </cell>
          <cell r="H47">
            <v>1157130</v>
          </cell>
        </row>
        <row r="48">
          <cell r="A48" t="str">
            <v>FLORES I</v>
          </cell>
          <cell r="C48">
            <v>39823</v>
          </cell>
          <cell r="D48">
            <v>2</v>
          </cell>
          <cell r="G48" t="str">
            <v>R</v>
          </cell>
          <cell r="H48">
            <v>1126080</v>
          </cell>
        </row>
        <row r="49">
          <cell r="A49" t="str">
            <v>FLORES I</v>
          </cell>
          <cell r="C49">
            <v>39824</v>
          </cell>
          <cell r="D49">
            <v>2</v>
          </cell>
          <cell r="G49" t="str">
            <v>R</v>
          </cell>
          <cell r="H49">
            <v>860660</v>
          </cell>
        </row>
        <row r="50">
          <cell r="A50" t="str">
            <v>FLORES I</v>
          </cell>
          <cell r="C50">
            <v>39825</v>
          </cell>
          <cell r="D50">
            <v>2</v>
          </cell>
          <cell r="G50" t="str">
            <v>R</v>
          </cell>
          <cell r="H50">
            <v>849850</v>
          </cell>
        </row>
        <row r="51">
          <cell r="A51" t="str">
            <v>FLORES I</v>
          </cell>
          <cell r="C51">
            <v>39826</v>
          </cell>
          <cell r="D51">
            <v>2</v>
          </cell>
          <cell r="G51" t="str">
            <v>R</v>
          </cell>
          <cell r="H51">
            <v>1081460</v>
          </cell>
        </row>
        <row r="52">
          <cell r="A52" t="str">
            <v>FLORES I</v>
          </cell>
          <cell r="C52">
            <v>39827</v>
          </cell>
          <cell r="D52">
            <v>2</v>
          </cell>
          <cell r="G52" t="str">
            <v>R</v>
          </cell>
          <cell r="H52">
            <v>1056620</v>
          </cell>
        </row>
        <row r="53">
          <cell r="A53" t="str">
            <v>FLORES I</v>
          </cell>
          <cell r="C53">
            <v>39828</v>
          </cell>
          <cell r="D53">
            <v>2</v>
          </cell>
          <cell r="G53" t="str">
            <v>R</v>
          </cell>
          <cell r="H53">
            <v>1102850</v>
          </cell>
        </row>
        <row r="54">
          <cell r="A54" t="str">
            <v>FLORES I</v>
          </cell>
          <cell r="C54">
            <v>39829</v>
          </cell>
          <cell r="D54">
            <v>2</v>
          </cell>
          <cell r="G54" t="str">
            <v>R</v>
          </cell>
          <cell r="H54">
            <v>1125850</v>
          </cell>
        </row>
        <row r="55">
          <cell r="A55" t="str">
            <v>FLORES I</v>
          </cell>
          <cell r="C55">
            <v>39830</v>
          </cell>
          <cell r="D55">
            <v>2</v>
          </cell>
          <cell r="G55" t="str">
            <v>R</v>
          </cell>
          <cell r="H55">
            <v>1020970</v>
          </cell>
        </row>
        <row r="56">
          <cell r="A56" t="str">
            <v>FLORES I</v>
          </cell>
          <cell r="C56">
            <v>39831</v>
          </cell>
          <cell r="D56">
            <v>2</v>
          </cell>
          <cell r="G56" t="str">
            <v>R</v>
          </cell>
          <cell r="H56">
            <v>799020</v>
          </cell>
        </row>
        <row r="57">
          <cell r="A57" t="str">
            <v>FLORES I</v>
          </cell>
          <cell r="C57">
            <v>39832</v>
          </cell>
          <cell r="D57">
            <v>2</v>
          </cell>
          <cell r="G57" t="str">
            <v>R</v>
          </cell>
          <cell r="H57">
            <v>982100</v>
          </cell>
        </row>
        <row r="58">
          <cell r="A58" t="str">
            <v>FLORES I</v>
          </cell>
          <cell r="C58">
            <v>39833</v>
          </cell>
          <cell r="D58">
            <v>2</v>
          </cell>
          <cell r="G58" t="str">
            <v>R</v>
          </cell>
          <cell r="H58">
            <v>906660</v>
          </cell>
        </row>
        <row r="59">
          <cell r="A59" t="str">
            <v>FLORES I</v>
          </cell>
          <cell r="C59">
            <v>39834</v>
          </cell>
          <cell r="D59">
            <v>2</v>
          </cell>
          <cell r="G59" t="str">
            <v>R</v>
          </cell>
          <cell r="H59">
            <v>1052480</v>
          </cell>
        </row>
        <row r="60">
          <cell r="A60" t="str">
            <v>FLORES I</v>
          </cell>
          <cell r="C60">
            <v>39835</v>
          </cell>
          <cell r="D60">
            <v>2</v>
          </cell>
          <cell r="G60" t="str">
            <v>R</v>
          </cell>
          <cell r="H60">
            <v>1047190</v>
          </cell>
        </row>
        <row r="61">
          <cell r="A61" t="str">
            <v>FLORES I</v>
          </cell>
          <cell r="C61">
            <v>39836</v>
          </cell>
          <cell r="D61">
            <v>2</v>
          </cell>
          <cell r="G61" t="str">
            <v>R</v>
          </cell>
          <cell r="H61">
            <v>1095950</v>
          </cell>
        </row>
        <row r="62">
          <cell r="A62" t="str">
            <v>FLORES I</v>
          </cell>
          <cell r="C62">
            <v>39837</v>
          </cell>
          <cell r="D62">
            <v>2</v>
          </cell>
          <cell r="G62" t="str">
            <v>R</v>
          </cell>
          <cell r="H62">
            <v>946910</v>
          </cell>
        </row>
        <row r="63">
          <cell r="A63" t="str">
            <v>FLORES I</v>
          </cell>
          <cell r="C63">
            <v>39838</v>
          </cell>
          <cell r="D63">
            <v>2</v>
          </cell>
          <cell r="G63" t="str">
            <v>R</v>
          </cell>
          <cell r="H63">
            <v>682640</v>
          </cell>
        </row>
        <row r="64">
          <cell r="A64" t="str">
            <v>FLORES I</v>
          </cell>
          <cell r="C64">
            <v>39839</v>
          </cell>
          <cell r="D64">
            <v>2</v>
          </cell>
          <cell r="G64" t="str">
            <v>R</v>
          </cell>
          <cell r="H64">
            <v>998430</v>
          </cell>
        </row>
        <row r="65">
          <cell r="A65" t="str">
            <v>FLORES I</v>
          </cell>
          <cell r="C65">
            <v>39840</v>
          </cell>
          <cell r="D65">
            <v>2</v>
          </cell>
          <cell r="G65" t="str">
            <v>R</v>
          </cell>
          <cell r="H65">
            <v>1014530</v>
          </cell>
        </row>
        <row r="66">
          <cell r="A66" t="str">
            <v>FLORES I</v>
          </cell>
          <cell r="C66">
            <v>39841</v>
          </cell>
          <cell r="D66">
            <v>2</v>
          </cell>
          <cell r="G66" t="str">
            <v>R</v>
          </cell>
          <cell r="H66">
            <v>1033850</v>
          </cell>
        </row>
        <row r="67">
          <cell r="A67" t="str">
            <v>FLORES I</v>
          </cell>
          <cell r="C67">
            <v>39842</v>
          </cell>
          <cell r="D67">
            <v>2</v>
          </cell>
          <cell r="G67" t="str">
            <v>R</v>
          </cell>
          <cell r="H67">
            <v>1046040</v>
          </cell>
        </row>
        <row r="68">
          <cell r="A68" t="str">
            <v>FLORES I</v>
          </cell>
          <cell r="C68">
            <v>39843</v>
          </cell>
          <cell r="D68">
            <v>2</v>
          </cell>
          <cell r="G68" t="str">
            <v>R</v>
          </cell>
          <cell r="H68">
            <v>1096410</v>
          </cell>
        </row>
        <row r="69">
          <cell r="A69" t="str">
            <v>FLORES I</v>
          </cell>
          <cell r="C69">
            <v>39844</v>
          </cell>
          <cell r="D69">
            <v>2</v>
          </cell>
          <cell r="G69" t="str">
            <v>R</v>
          </cell>
          <cell r="H69">
            <v>970140</v>
          </cell>
        </row>
        <row r="70">
          <cell r="A70" t="str">
            <v>FLORES I</v>
          </cell>
          <cell r="C70">
            <v>39814</v>
          </cell>
          <cell r="D70">
            <v>3</v>
          </cell>
          <cell r="G70" t="str">
            <v>P</v>
          </cell>
          <cell r="H70">
            <v>31800</v>
          </cell>
        </row>
        <row r="71">
          <cell r="A71" t="str">
            <v>FLORES I</v>
          </cell>
          <cell r="C71">
            <v>39815</v>
          </cell>
          <cell r="D71">
            <v>3</v>
          </cell>
          <cell r="G71" t="str">
            <v>P</v>
          </cell>
          <cell r="H71">
            <v>15300</v>
          </cell>
        </row>
        <row r="72">
          <cell r="A72" t="str">
            <v>FLORES I</v>
          </cell>
          <cell r="C72">
            <v>39816</v>
          </cell>
          <cell r="D72">
            <v>3</v>
          </cell>
          <cell r="G72" t="str">
            <v>P</v>
          </cell>
          <cell r="H72">
            <v>15300</v>
          </cell>
        </row>
        <row r="73">
          <cell r="A73" t="str">
            <v>FLORES I</v>
          </cell>
          <cell r="C73">
            <v>39817</v>
          </cell>
          <cell r="D73">
            <v>3</v>
          </cell>
          <cell r="G73" t="str">
            <v>P</v>
          </cell>
          <cell r="H73">
            <v>24300</v>
          </cell>
        </row>
        <row r="74">
          <cell r="A74" t="str">
            <v>FLORES I</v>
          </cell>
          <cell r="C74">
            <v>39818</v>
          </cell>
          <cell r="D74">
            <v>3</v>
          </cell>
          <cell r="G74" t="str">
            <v>P</v>
          </cell>
          <cell r="H74">
            <v>27000</v>
          </cell>
        </row>
        <row r="75">
          <cell r="A75" t="str">
            <v>FLORES I</v>
          </cell>
          <cell r="C75">
            <v>39819</v>
          </cell>
          <cell r="D75">
            <v>3</v>
          </cell>
          <cell r="G75" t="str">
            <v>P</v>
          </cell>
          <cell r="H75">
            <v>21600</v>
          </cell>
        </row>
        <row r="76">
          <cell r="A76" t="str">
            <v>FLORES I</v>
          </cell>
          <cell r="C76">
            <v>39820</v>
          </cell>
          <cell r="D76">
            <v>3</v>
          </cell>
          <cell r="G76" t="str">
            <v>P</v>
          </cell>
          <cell r="H76">
            <v>24300</v>
          </cell>
        </row>
        <row r="77">
          <cell r="A77" t="str">
            <v>FLORES I</v>
          </cell>
          <cell r="C77">
            <v>39821</v>
          </cell>
          <cell r="D77">
            <v>3</v>
          </cell>
          <cell r="G77" t="str">
            <v>P</v>
          </cell>
          <cell r="H77">
            <v>41700</v>
          </cell>
        </row>
        <row r="78">
          <cell r="A78" t="str">
            <v>FLORES I</v>
          </cell>
          <cell r="C78">
            <v>39822</v>
          </cell>
          <cell r="D78">
            <v>3</v>
          </cell>
          <cell r="G78" t="str">
            <v>P</v>
          </cell>
          <cell r="H78">
            <v>24900</v>
          </cell>
        </row>
        <row r="79">
          <cell r="A79" t="str">
            <v>FLORES I</v>
          </cell>
          <cell r="C79">
            <v>39823</v>
          </cell>
          <cell r="D79">
            <v>3</v>
          </cell>
          <cell r="G79" t="str">
            <v>P</v>
          </cell>
          <cell r="H79">
            <v>63000</v>
          </cell>
        </row>
        <row r="80">
          <cell r="A80" t="str">
            <v>FLORES I</v>
          </cell>
          <cell r="C80">
            <v>39824</v>
          </cell>
          <cell r="D80">
            <v>3</v>
          </cell>
          <cell r="G80" t="str">
            <v>P</v>
          </cell>
          <cell r="H80">
            <v>31200</v>
          </cell>
        </row>
        <row r="81">
          <cell r="A81" t="str">
            <v>FLORES I</v>
          </cell>
          <cell r="C81">
            <v>39825</v>
          </cell>
          <cell r="D81">
            <v>3</v>
          </cell>
          <cell r="G81" t="str">
            <v>P</v>
          </cell>
          <cell r="H81">
            <v>22200</v>
          </cell>
        </row>
        <row r="82">
          <cell r="A82" t="str">
            <v>FLORES I</v>
          </cell>
          <cell r="C82">
            <v>39826</v>
          </cell>
          <cell r="D82">
            <v>3</v>
          </cell>
          <cell r="G82" t="str">
            <v>P</v>
          </cell>
          <cell r="H82">
            <v>4200</v>
          </cell>
        </row>
        <row r="83">
          <cell r="A83" t="str">
            <v>FLORES I</v>
          </cell>
          <cell r="C83">
            <v>39827</v>
          </cell>
          <cell r="D83">
            <v>3</v>
          </cell>
          <cell r="G83" t="str">
            <v>P</v>
          </cell>
          <cell r="H83">
            <v>6300</v>
          </cell>
        </row>
        <row r="84">
          <cell r="A84" t="str">
            <v>FLORES I</v>
          </cell>
          <cell r="C84">
            <v>39828</v>
          </cell>
          <cell r="D84">
            <v>3</v>
          </cell>
          <cell r="G84" t="str">
            <v>P</v>
          </cell>
          <cell r="H84">
            <v>17400</v>
          </cell>
        </row>
        <row r="85">
          <cell r="A85" t="str">
            <v>FLORES I</v>
          </cell>
          <cell r="C85">
            <v>39829</v>
          </cell>
          <cell r="D85">
            <v>3</v>
          </cell>
          <cell r="G85" t="str">
            <v>P</v>
          </cell>
          <cell r="H85">
            <v>47800</v>
          </cell>
        </row>
        <row r="86">
          <cell r="A86" t="str">
            <v>FLORES I</v>
          </cell>
          <cell r="C86">
            <v>39830</v>
          </cell>
          <cell r="D86">
            <v>3</v>
          </cell>
          <cell r="G86" t="str">
            <v>P</v>
          </cell>
          <cell r="H86">
            <v>16200</v>
          </cell>
        </row>
        <row r="87">
          <cell r="A87" t="str">
            <v>FLORES I</v>
          </cell>
          <cell r="C87">
            <v>39831</v>
          </cell>
          <cell r="D87">
            <v>3</v>
          </cell>
          <cell r="G87" t="str">
            <v>P</v>
          </cell>
          <cell r="H87">
            <v>14000</v>
          </cell>
        </row>
        <row r="88">
          <cell r="A88" t="str">
            <v>FLORES I</v>
          </cell>
          <cell r="C88">
            <v>39832</v>
          </cell>
          <cell r="D88">
            <v>3</v>
          </cell>
          <cell r="G88" t="str">
            <v>P</v>
          </cell>
          <cell r="H88">
            <v>19200</v>
          </cell>
        </row>
        <row r="89">
          <cell r="A89" t="str">
            <v>FLORES I</v>
          </cell>
          <cell r="C89">
            <v>39833</v>
          </cell>
          <cell r="D89">
            <v>3</v>
          </cell>
          <cell r="G89" t="str">
            <v>P</v>
          </cell>
          <cell r="H89">
            <v>19200</v>
          </cell>
        </row>
        <row r="90">
          <cell r="A90" t="str">
            <v>FLORES I</v>
          </cell>
          <cell r="C90">
            <v>39834</v>
          </cell>
          <cell r="D90">
            <v>3</v>
          </cell>
          <cell r="G90" t="str">
            <v>P</v>
          </cell>
          <cell r="H90">
            <v>14000</v>
          </cell>
        </row>
        <row r="91">
          <cell r="A91" t="str">
            <v>FLORES I</v>
          </cell>
          <cell r="C91">
            <v>39835</v>
          </cell>
          <cell r="D91">
            <v>3</v>
          </cell>
          <cell r="G91" t="str">
            <v>P</v>
          </cell>
          <cell r="H91">
            <v>11000</v>
          </cell>
        </row>
        <row r="92">
          <cell r="A92" t="str">
            <v>FLORES I</v>
          </cell>
          <cell r="C92">
            <v>39836</v>
          </cell>
          <cell r="D92">
            <v>3</v>
          </cell>
          <cell r="G92" t="str">
            <v>P</v>
          </cell>
          <cell r="H92">
            <v>31600</v>
          </cell>
        </row>
        <row r="93">
          <cell r="A93" t="str">
            <v>FLORES I</v>
          </cell>
          <cell r="C93">
            <v>39837</v>
          </cell>
          <cell r="D93">
            <v>3</v>
          </cell>
          <cell r="G93" t="str">
            <v>P</v>
          </cell>
          <cell r="H93">
            <v>18400</v>
          </cell>
        </row>
        <row r="94">
          <cell r="A94" t="str">
            <v>FLORES I</v>
          </cell>
          <cell r="C94">
            <v>39838</v>
          </cell>
          <cell r="D94">
            <v>3</v>
          </cell>
          <cell r="G94" t="str">
            <v>P</v>
          </cell>
          <cell r="H94">
            <v>28800</v>
          </cell>
        </row>
        <row r="95">
          <cell r="A95" t="str">
            <v>FLORES I</v>
          </cell>
          <cell r="C95">
            <v>39839</v>
          </cell>
          <cell r="D95">
            <v>3</v>
          </cell>
          <cell r="G95" t="str">
            <v>P</v>
          </cell>
          <cell r="H95">
            <v>43600</v>
          </cell>
        </row>
        <row r="96">
          <cell r="A96" t="str">
            <v>FLORES I</v>
          </cell>
          <cell r="C96">
            <v>39840</v>
          </cell>
          <cell r="D96">
            <v>3</v>
          </cell>
          <cell r="G96" t="str">
            <v>P</v>
          </cell>
          <cell r="H96">
            <v>18400</v>
          </cell>
        </row>
        <row r="97">
          <cell r="A97" t="str">
            <v>FLORES I</v>
          </cell>
          <cell r="C97">
            <v>39841</v>
          </cell>
          <cell r="D97">
            <v>3</v>
          </cell>
          <cell r="G97" t="str">
            <v>P</v>
          </cell>
          <cell r="H97">
            <v>34600</v>
          </cell>
        </row>
        <row r="98">
          <cell r="A98" t="str">
            <v>FLORES I</v>
          </cell>
          <cell r="C98">
            <v>39842</v>
          </cell>
          <cell r="D98">
            <v>3</v>
          </cell>
          <cell r="G98" t="str">
            <v>P</v>
          </cell>
          <cell r="H98">
            <v>13200</v>
          </cell>
        </row>
        <row r="99">
          <cell r="A99" t="str">
            <v>FLORES I</v>
          </cell>
          <cell r="C99">
            <v>39843</v>
          </cell>
          <cell r="D99">
            <v>3</v>
          </cell>
          <cell r="G99" t="str">
            <v>P</v>
          </cell>
          <cell r="H99">
            <v>14000</v>
          </cell>
        </row>
        <row r="100">
          <cell r="A100" t="str">
            <v>FLORES I</v>
          </cell>
          <cell r="C100">
            <v>39844</v>
          </cell>
          <cell r="D100">
            <v>3</v>
          </cell>
          <cell r="G100" t="str">
            <v>P</v>
          </cell>
          <cell r="H100">
            <v>33200</v>
          </cell>
        </row>
        <row r="101">
          <cell r="A101" t="str">
            <v>FLORES II</v>
          </cell>
          <cell r="C101">
            <v>39814</v>
          </cell>
          <cell r="D101">
            <v>3</v>
          </cell>
          <cell r="G101" t="str">
            <v>R</v>
          </cell>
          <cell r="H101">
            <v>4090920</v>
          </cell>
        </row>
        <row r="102">
          <cell r="A102" t="str">
            <v>FLORES II</v>
          </cell>
          <cell r="C102">
            <v>39815</v>
          </cell>
          <cell r="D102">
            <v>3</v>
          </cell>
          <cell r="G102" t="str">
            <v>R</v>
          </cell>
          <cell r="H102">
            <v>9984060</v>
          </cell>
        </row>
        <row r="103">
          <cell r="A103" t="str">
            <v>FLORES II</v>
          </cell>
          <cell r="C103">
            <v>39816</v>
          </cell>
          <cell r="D103">
            <v>3</v>
          </cell>
          <cell r="G103" t="str">
            <v>R</v>
          </cell>
          <cell r="H103">
            <v>11452940</v>
          </cell>
        </row>
        <row r="104">
          <cell r="A104" t="str">
            <v>FLORES II</v>
          </cell>
          <cell r="C104">
            <v>39817</v>
          </cell>
          <cell r="D104">
            <v>3</v>
          </cell>
          <cell r="G104" t="str">
            <v>R</v>
          </cell>
          <cell r="H104">
            <v>9781860</v>
          </cell>
        </row>
        <row r="105">
          <cell r="A105" t="str">
            <v>FLORES II</v>
          </cell>
          <cell r="C105">
            <v>39818</v>
          </cell>
          <cell r="D105">
            <v>3</v>
          </cell>
          <cell r="G105" t="str">
            <v>R</v>
          </cell>
          <cell r="H105">
            <v>11171130</v>
          </cell>
        </row>
        <row r="106">
          <cell r="A106" t="str">
            <v>FLORES II</v>
          </cell>
          <cell r="C106">
            <v>39819</v>
          </cell>
          <cell r="D106">
            <v>3</v>
          </cell>
          <cell r="G106" t="str">
            <v>R</v>
          </cell>
          <cell r="H106">
            <v>11833750</v>
          </cell>
        </row>
        <row r="107">
          <cell r="A107" t="str">
            <v>FLORES II</v>
          </cell>
          <cell r="C107">
            <v>39820</v>
          </cell>
          <cell r="D107">
            <v>3</v>
          </cell>
          <cell r="G107" t="str">
            <v>R</v>
          </cell>
          <cell r="H107">
            <v>13099940</v>
          </cell>
        </row>
        <row r="108">
          <cell r="A108" t="str">
            <v>FLORES II</v>
          </cell>
          <cell r="C108">
            <v>39821</v>
          </cell>
          <cell r="D108">
            <v>3</v>
          </cell>
          <cell r="G108" t="str">
            <v>R</v>
          </cell>
          <cell r="H108">
            <v>12402920</v>
          </cell>
        </row>
        <row r="109">
          <cell r="A109" t="str">
            <v>FLORES II</v>
          </cell>
          <cell r="C109">
            <v>39822</v>
          </cell>
          <cell r="D109">
            <v>3</v>
          </cell>
          <cell r="G109" t="str">
            <v>R</v>
          </cell>
          <cell r="H109">
            <v>13258410</v>
          </cell>
        </row>
        <row r="110">
          <cell r="A110" t="str">
            <v>FLORES II</v>
          </cell>
          <cell r="C110">
            <v>39823</v>
          </cell>
          <cell r="D110">
            <v>3</v>
          </cell>
          <cell r="G110" t="str">
            <v>R</v>
          </cell>
          <cell r="H110">
            <v>12847870</v>
          </cell>
        </row>
        <row r="111">
          <cell r="A111" t="str">
            <v>FLORES II</v>
          </cell>
          <cell r="C111">
            <v>39824</v>
          </cell>
          <cell r="D111">
            <v>3</v>
          </cell>
          <cell r="G111" t="str">
            <v>R</v>
          </cell>
          <cell r="H111">
            <v>9519080</v>
          </cell>
        </row>
        <row r="112">
          <cell r="A112" t="str">
            <v>FLORES II</v>
          </cell>
          <cell r="C112">
            <v>39825</v>
          </cell>
          <cell r="D112">
            <v>3</v>
          </cell>
          <cell r="G112" t="str">
            <v>R</v>
          </cell>
          <cell r="H112">
            <v>8450470</v>
          </cell>
        </row>
        <row r="113">
          <cell r="A113" t="str">
            <v>FLORES II</v>
          </cell>
          <cell r="C113">
            <v>39826</v>
          </cell>
          <cell r="D113">
            <v>3</v>
          </cell>
          <cell r="G113" t="str">
            <v>R</v>
          </cell>
          <cell r="H113">
            <v>11046500</v>
          </cell>
        </row>
        <row r="114">
          <cell r="A114" t="str">
            <v>FLORES II</v>
          </cell>
          <cell r="C114">
            <v>39827</v>
          </cell>
          <cell r="D114">
            <v>3</v>
          </cell>
          <cell r="G114" t="str">
            <v>R</v>
          </cell>
          <cell r="H114">
            <v>12160670</v>
          </cell>
        </row>
        <row r="115">
          <cell r="A115" t="str">
            <v>FLORES II</v>
          </cell>
          <cell r="C115">
            <v>39828</v>
          </cell>
          <cell r="D115">
            <v>3</v>
          </cell>
          <cell r="G115" t="str">
            <v>R</v>
          </cell>
          <cell r="H115">
            <v>13053780</v>
          </cell>
        </row>
        <row r="116">
          <cell r="A116" t="str">
            <v>FLORES II</v>
          </cell>
          <cell r="C116">
            <v>39829</v>
          </cell>
          <cell r="D116">
            <v>3</v>
          </cell>
          <cell r="G116" t="str">
            <v>R</v>
          </cell>
          <cell r="H116">
            <v>13669870</v>
          </cell>
        </row>
        <row r="117">
          <cell r="A117" t="str">
            <v>FLORES II</v>
          </cell>
          <cell r="C117">
            <v>39830</v>
          </cell>
          <cell r="D117">
            <v>3</v>
          </cell>
          <cell r="G117" t="str">
            <v>R</v>
          </cell>
          <cell r="H117">
            <v>12550820</v>
          </cell>
        </row>
        <row r="118">
          <cell r="A118" t="str">
            <v>FLORES II</v>
          </cell>
          <cell r="C118">
            <v>39831</v>
          </cell>
          <cell r="D118">
            <v>3</v>
          </cell>
          <cell r="G118" t="str">
            <v>R</v>
          </cell>
          <cell r="H118">
            <v>8759010</v>
          </cell>
        </row>
        <row r="119">
          <cell r="A119" t="str">
            <v>FLORES II</v>
          </cell>
          <cell r="C119">
            <v>39832</v>
          </cell>
          <cell r="D119">
            <v>3</v>
          </cell>
          <cell r="G119" t="str">
            <v>R</v>
          </cell>
          <cell r="H119">
            <v>10791630</v>
          </cell>
        </row>
        <row r="120">
          <cell r="A120" t="str">
            <v>FLORES II</v>
          </cell>
          <cell r="C120">
            <v>39833</v>
          </cell>
          <cell r="D120">
            <v>3</v>
          </cell>
          <cell r="G120" t="str">
            <v>R</v>
          </cell>
          <cell r="H120">
            <v>11477820</v>
          </cell>
        </row>
        <row r="121">
          <cell r="A121" t="str">
            <v>FLORES II</v>
          </cell>
          <cell r="C121">
            <v>39834</v>
          </cell>
          <cell r="D121">
            <v>3</v>
          </cell>
          <cell r="G121" t="str">
            <v>R</v>
          </cell>
          <cell r="H121">
            <v>12513090</v>
          </cell>
        </row>
        <row r="122">
          <cell r="A122" t="str">
            <v>FLORES II</v>
          </cell>
          <cell r="C122">
            <v>39835</v>
          </cell>
          <cell r="D122">
            <v>3</v>
          </cell>
          <cell r="G122" t="str">
            <v>R</v>
          </cell>
          <cell r="H122">
            <v>12431610</v>
          </cell>
        </row>
        <row r="123">
          <cell r="A123" t="str">
            <v>FLORES II</v>
          </cell>
          <cell r="C123">
            <v>39836</v>
          </cell>
          <cell r="D123">
            <v>3</v>
          </cell>
          <cell r="G123" t="str">
            <v>R</v>
          </cell>
          <cell r="H123">
            <v>13137770</v>
          </cell>
        </row>
        <row r="124">
          <cell r="A124" t="str">
            <v>FLORES II</v>
          </cell>
          <cell r="C124">
            <v>39837</v>
          </cell>
          <cell r="D124">
            <v>3</v>
          </cell>
          <cell r="G124" t="str">
            <v>R</v>
          </cell>
          <cell r="H124">
            <v>11950120</v>
          </cell>
        </row>
        <row r="125">
          <cell r="A125" t="str">
            <v>FLORES II</v>
          </cell>
          <cell r="C125">
            <v>39838</v>
          </cell>
          <cell r="D125">
            <v>3</v>
          </cell>
          <cell r="G125" t="str">
            <v>R</v>
          </cell>
          <cell r="H125">
            <v>7894870</v>
          </cell>
        </row>
        <row r="126">
          <cell r="A126" t="str">
            <v>FLORES II</v>
          </cell>
          <cell r="C126">
            <v>39839</v>
          </cell>
          <cell r="D126">
            <v>3</v>
          </cell>
          <cell r="G126" t="str">
            <v>R</v>
          </cell>
          <cell r="H126">
            <v>10751670</v>
          </cell>
        </row>
        <row r="127">
          <cell r="A127" t="str">
            <v>FLORES II</v>
          </cell>
          <cell r="C127">
            <v>39840</v>
          </cell>
          <cell r="D127">
            <v>3</v>
          </cell>
          <cell r="G127" t="str">
            <v>R</v>
          </cell>
          <cell r="H127">
            <v>11893630</v>
          </cell>
        </row>
        <row r="128">
          <cell r="A128" t="str">
            <v>FLORES II</v>
          </cell>
          <cell r="C128">
            <v>39841</v>
          </cell>
          <cell r="D128">
            <v>3</v>
          </cell>
          <cell r="G128" t="str">
            <v>R</v>
          </cell>
          <cell r="H128">
            <v>12934340</v>
          </cell>
        </row>
        <row r="129">
          <cell r="A129" t="str">
            <v>FLORES II</v>
          </cell>
          <cell r="C129">
            <v>39842</v>
          </cell>
          <cell r="D129">
            <v>3</v>
          </cell>
          <cell r="G129" t="str">
            <v>R</v>
          </cell>
          <cell r="H129">
            <v>12672220</v>
          </cell>
        </row>
        <row r="130">
          <cell r="A130" t="str">
            <v>FLORES II</v>
          </cell>
          <cell r="C130">
            <v>39843</v>
          </cell>
          <cell r="D130">
            <v>3</v>
          </cell>
          <cell r="G130" t="str">
            <v>R</v>
          </cell>
          <cell r="H130">
            <v>13383300</v>
          </cell>
        </row>
        <row r="131">
          <cell r="A131" t="str">
            <v>FLORES II</v>
          </cell>
          <cell r="C131">
            <v>39844</v>
          </cell>
          <cell r="D131">
            <v>3</v>
          </cell>
          <cell r="G131" t="str">
            <v>R</v>
          </cell>
          <cell r="H131">
            <v>11988610</v>
          </cell>
        </row>
        <row r="132">
          <cell r="A132" t="str">
            <v>FLORES II</v>
          </cell>
          <cell r="C132">
            <v>39814</v>
          </cell>
          <cell r="D132">
            <v>2</v>
          </cell>
          <cell r="G132" t="str">
            <v>R</v>
          </cell>
          <cell r="H132">
            <v>480930</v>
          </cell>
        </row>
        <row r="133">
          <cell r="A133" t="str">
            <v>FLORES II</v>
          </cell>
          <cell r="C133">
            <v>39815</v>
          </cell>
          <cell r="D133">
            <v>2</v>
          </cell>
          <cell r="G133" t="str">
            <v>R</v>
          </cell>
          <cell r="H133">
            <v>1049490</v>
          </cell>
        </row>
        <row r="134">
          <cell r="A134" t="str">
            <v>FLORES II</v>
          </cell>
          <cell r="C134">
            <v>39816</v>
          </cell>
          <cell r="D134">
            <v>2</v>
          </cell>
          <cell r="G134" t="str">
            <v>R</v>
          </cell>
          <cell r="H134">
            <v>1113660</v>
          </cell>
        </row>
        <row r="135">
          <cell r="A135" t="str">
            <v>FLORES II</v>
          </cell>
          <cell r="C135">
            <v>39817</v>
          </cell>
          <cell r="D135">
            <v>2</v>
          </cell>
          <cell r="G135" t="str">
            <v>R</v>
          </cell>
          <cell r="H135">
            <v>955190</v>
          </cell>
        </row>
        <row r="136">
          <cell r="A136" t="str">
            <v>FLORES II</v>
          </cell>
          <cell r="C136">
            <v>39818</v>
          </cell>
          <cell r="D136">
            <v>2</v>
          </cell>
          <cell r="G136" t="str">
            <v>R</v>
          </cell>
          <cell r="H136">
            <v>1133670</v>
          </cell>
        </row>
        <row r="137">
          <cell r="A137" t="str">
            <v>FLORES II</v>
          </cell>
          <cell r="C137">
            <v>39819</v>
          </cell>
          <cell r="D137">
            <v>2</v>
          </cell>
          <cell r="G137" t="str">
            <v>R</v>
          </cell>
          <cell r="H137">
            <v>1135050</v>
          </cell>
        </row>
        <row r="138">
          <cell r="A138" t="str">
            <v>FLORES II</v>
          </cell>
          <cell r="C138">
            <v>39820</v>
          </cell>
          <cell r="D138">
            <v>2</v>
          </cell>
          <cell r="G138" t="str">
            <v>R</v>
          </cell>
          <cell r="H138">
            <v>1194160</v>
          </cell>
        </row>
        <row r="139">
          <cell r="A139" t="str">
            <v>FLORES II</v>
          </cell>
          <cell r="C139">
            <v>39821</v>
          </cell>
          <cell r="D139">
            <v>2</v>
          </cell>
          <cell r="G139" t="str">
            <v>R</v>
          </cell>
          <cell r="H139">
            <v>1164030</v>
          </cell>
        </row>
        <row r="140">
          <cell r="A140" t="str">
            <v>FLORES II</v>
          </cell>
          <cell r="C140">
            <v>39822</v>
          </cell>
          <cell r="D140">
            <v>2</v>
          </cell>
          <cell r="G140" t="str">
            <v>R</v>
          </cell>
          <cell r="H140">
            <v>1205890</v>
          </cell>
        </row>
        <row r="141">
          <cell r="A141" t="str">
            <v>FLORES II</v>
          </cell>
          <cell r="C141">
            <v>39823</v>
          </cell>
          <cell r="D141">
            <v>2</v>
          </cell>
          <cell r="G141" t="str">
            <v>R</v>
          </cell>
          <cell r="H141">
            <v>1215780</v>
          </cell>
        </row>
        <row r="142">
          <cell r="A142" t="str">
            <v>FLORES II</v>
          </cell>
          <cell r="C142">
            <v>39824</v>
          </cell>
          <cell r="D142">
            <v>2</v>
          </cell>
          <cell r="G142" t="str">
            <v>R</v>
          </cell>
          <cell r="H142">
            <v>917470</v>
          </cell>
        </row>
        <row r="143">
          <cell r="A143" t="str">
            <v>FLORES II</v>
          </cell>
          <cell r="C143">
            <v>39825</v>
          </cell>
          <cell r="D143">
            <v>2</v>
          </cell>
          <cell r="G143" t="str">
            <v>R</v>
          </cell>
          <cell r="H143">
            <v>868480</v>
          </cell>
        </row>
        <row r="144">
          <cell r="A144" t="str">
            <v>FLORES II</v>
          </cell>
          <cell r="C144">
            <v>39826</v>
          </cell>
          <cell r="D144">
            <v>2</v>
          </cell>
          <cell r="G144" t="str">
            <v>R</v>
          </cell>
          <cell r="H144">
            <v>1105150</v>
          </cell>
        </row>
        <row r="145">
          <cell r="A145" t="str">
            <v>FLORES II</v>
          </cell>
          <cell r="C145">
            <v>39827</v>
          </cell>
          <cell r="D145">
            <v>2</v>
          </cell>
          <cell r="G145" t="str">
            <v>R</v>
          </cell>
          <cell r="H145">
            <v>1073180</v>
          </cell>
        </row>
        <row r="146">
          <cell r="A146" t="str">
            <v>FLORES II</v>
          </cell>
          <cell r="C146">
            <v>39828</v>
          </cell>
          <cell r="D146">
            <v>2</v>
          </cell>
          <cell r="G146" t="str">
            <v>R</v>
          </cell>
          <cell r="H146">
            <v>1146320</v>
          </cell>
        </row>
        <row r="147">
          <cell r="A147" t="str">
            <v>FLORES II</v>
          </cell>
          <cell r="C147">
            <v>39829</v>
          </cell>
          <cell r="D147">
            <v>2</v>
          </cell>
          <cell r="G147" t="str">
            <v>R</v>
          </cell>
          <cell r="H147">
            <v>1157130</v>
          </cell>
        </row>
        <row r="148">
          <cell r="A148" t="str">
            <v>FLORES II</v>
          </cell>
          <cell r="C148">
            <v>39830</v>
          </cell>
          <cell r="D148">
            <v>2</v>
          </cell>
          <cell r="G148" t="str">
            <v>R</v>
          </cell>
          <cell r="H148">
            <v>1100780</v>
          </cell>
        </row>
        <row r="149">
          <cell r="A149" t="str">
            <v>FLORES II</v>
          </cell>
          <cell r="C149">
            <v>39831</v>
          </cell>
          <cell r="D149">
            <v>2</v>
          </cell>
          <cell r="G149" t="str">
            <v>R</v>
          </cell>
          <cell r="H149">
            <v>744740</v>
          </cell>
        </row>
        <row r="150">
          <cell r="A150" t="str">
            <v>FLORES II</v>
          </cell>
          <cell r="C150">
            <v>39832</v>
          </cell>
          <cell r="D150">
            <v>2</v>
          </cell>
          <cell r="G150" t="str">
            <v>R</v>
          </cell>
          <cell r="H150">
            <v>972670</v>
          </cell>
        </row>
        <row r="151">
          <cell r="A151" t="str">
            <v>FLORES II</v>
          </cell>
          <cell r="C151">
            <v>39833</v>
          </cell>
          <cell r="D151">
            <v>2</v>
          </cell>
          <cell r="G151" t="str">
            <v>R</v>
          </cell>
          <cell r="H151">
            <v>919080</v>
          </cell>
        </row>
        <row r="152">
          <cell r="A152" t="str">
            <v>FLORES II</v>
          </cell>
          <cell r="C152">
            <v>39834</v>
          </cell>
          <cell r="D152">
            <v>2</v>
          </cell>
          <cell r="G152" t="str">
            <v>R</v>
          </cell>
          <cell r="H152">
            <v>1041210</v>
          </cell>
        </row>
        <row r="153">
          <cell r="A153" t="str">
            <v>FLORES II</v>
          </cell>
          <cell r="C153">
            <v>39835</v>
          </cell>
          <cell r="D153">
            <v>2</v>
          </cell>
          <cell r="G153" t="str">
            <v>R</v>
          </cell>
          <cell r="H153">
            <v>1035690</v>
          </cell>
        </row>
        <row r="154">
          <cell r="A154" t="str">
            <v>FLORES II</v>
          </cell>
          <cell r="C154">
            <v>39836</v>
          </cell>
          <cell r="D154">
            <v>2</v>
          </cell>
          <cell r="G154" t="str">
            <v>R</v>
          </cell>
          <cell r="H154">
            <v>1091580</v>
          </cell>
        </row>
        <row r="155">
          <cell r="A155" t="str">
            <v>FLORES II</v>
          </cell>
          <cell r="C155">
            <v>39837</v>
          </cell>
          <cell r="D155">
            <v>2</v>
          </cell>
          <cell r="G155" t="str">
            <v>R</v>
          </cell>
          <cell r="H155">
            <v>963930</v>
          </cell>
        </row>
        <row r="156">
          <cell r="A156" t="str">
            <v>FLORES II</v>
          </cell>
          <cell r="C156">
            <v>39838</v>
          </cell>
          <cell r="D156">
            <v>2</v>
          </cell>
          <cell r="G156" t="str">
            <v>R</v>
          </cell>
          <cell r="H156">
            <v>651130</v>
          </cell>
        </row>
        <row r="157">
          <cell r="A157" t="str">
            <v>FLORES II</v>
          </cell>
          <cell r="C157">
            <v>39839</v>
          </cell>
          <cell r="D157">
            <v>2</v>
          </cell>
          <cell r="G157" t="str">
            <v>R</v>
          </cell>
          <cell r="H157">
            <v>1005330</v>
          </cell>
        </row>
        <row r="158">
          <cell r="A158" t="str">
            <v>FLORES II</v>
          </cell>
          <cell r="C158">
            <v>39840</v>
          </cell>
          <cell r="D158">
            <v>2</v>
          </cell>
          <cell r="G158" t="str">
            <v>R</v>
          </cell>
          <cell r="H158">
            <v>1023270</v>
          </cell>
        </row>
        <row r="159">
          <cell r="A159" t="str">
            <v>FLORES II</v>
          </cell>
          <cell r="C159">
            <v>39841</v>
          </cell>
          <cell r="D159">
            <v>2</v>
          </cell>
          <cell r="G159" t="str">
            <v>R</v>
          </cell>
          <cell r="H159">
            <v>1040060</v>
          </cell>
        </row>
        <row r="160">
          <cell r="A160" t="str">
            <v>FLORES II</v>
          </cell>
          <cell r="C160">
            <v>39842</v>
          </cell>
          <cell r="D160">
            <v>2</v>
          </cell>
          <cell r="G160" t="str">
            <v>R</v>
          </cell>
          <cell r="H160">
            <v>1026030</v>
          </cell>
        </row>
        <row r="161">
          <cell r="A161" t="str">
            <v>FLORES II</v>
          </cell>
          <cell r="C161">
            <v>39843</v>
          </cell>
          <cell r="D161">
            <v>2</v>
          </cell>
          <cell r="G161" t="str">
            <v>R</v>
          </cell>
          <cell r="H161">
            <v>1083300</v>
          </cell>
        </row>
        <row r="162">
          <cell r="A162" t="str">
            <v>FLORES II</v>
          </cell>
          <cell r="C162">
            <v>39844</v>
          </cell>
          <cell r="D162">
            <v>2</v>
          </cell>
          <cell r="G162" t="str">
            <v>R</v>
          </cell>
          <cell r="H162">
            <v>982790</v>
          </cell>
        </row>
        <row r="163">
          <cell r="A163" t="str">
            <v>FLORES II</v>
          </cell>
          <cell r="C163">
            <v>39814</v>
          </cell>
          <cell r="D163">
            <v>3</v>
          </cell>
          <cell r="G163" t="str">
            <v>P</v>
          </cell>
          <cell r="H163">
            <v>31800</v>
          </cell>
        </row>
        <row r="164">
          <cell r="A164" t="str">
            <v>FLORES II</v>
          </cell>
          <cell r="C164">
            <v>39815</v>
          </cell>
          <cell r="D164">
            <v>3</v>
          </cell>
          <cell r="G164" t="str">
            <v>P</v>
          </cell>
          <cell r="H164">
            <v>15300</v>
          </cell>
        </row>
        <row r="165">
          <cell r="A165" t="str">
            <v>FLORES II</v>
          </cell>
          <cell r="C165">
            <v>39816</v>
          </cell>
          <cell r="D165">
            <v>3</v>
          </cell>
          <cell r="G165" t="str">
            <v>P</v>
          </cell>
          <cell r="H165">
            <v>15300</v>
          </cell>
        </row>
        <row r="166">
          <cell r="A166" t="str">
            <v>FLORES II</v>
          </cell>
          <cell r="C166">
            <v>39817</v>
          </cell>
          <cell r="D166">
            <v>3</v>
          </cell>
          <cell r="G166" t="str">
            <v>P</v>
          </cell>
          <cell r="H166">
            <v>29100</v>
          </cell>
        </row>
        <row r="167">
          <cell r="A167" t="str">
            <v>FLORES II</v>
          </cell>
          <cell r="C167">
            <v>39818</v>
          </cell>
          <cell r="D167">
            <v>3</v>
          </cell>
          <cell r="G167" t="str">
            <v>P</v>
          </cell>
          <cell r="H167">
            <v>27000</v>
          </cell>
        </row>
        <row r="168">
          <cell r="A168" t="str">
            <v>FLORES II</v>
          </cell>
          <cell r="C168">
            <v>39819</v>
          </cell>
          <cell r="D168">
            <v>3</v>
          </cell>
          <cell r="G168" t="str">
            <v>P</v>
          </cell>
          <cell r="H168">
            <v>25800</v>
          </cell>
        </row>
        <row r="169">
          <cell r="A169" t="str">
            <v>FLORES II</v>
          </cell>
          <cell r="C169">
            <v>39820</v>
          </cell>
          <cell r="D169">
            <v>3</v>
          </cell>
          <cell r="G169" t="str">
            <v>P</v>
          </cell>
          <cell r="H169">
            <v>29100</v>
          </cell>
        </row>
        <row r="170">
          <cell r="A170" t="str">
            <v>FLORES II</v>
          </cell>
          <cell r="C170">
            <v>39821</v>
          </cell>
          <cell r="D170">
            <v>3</v>
          </cell>
          <cell r="G170" t="str">
            <v>P</v>
          </cell>
          <cell r="H170">
            <v>36900</v>
          </cell>
        </row>
        <row r="171">
          <cell r="A171" t="str">
            <v>FLORES II</v>
          </cell>
          <cell r="C171">
            <v>39822</v>
          </cell>
          <cell r="D171">
            <v>3</v>
          </cell>
          <cell r="G171" t="str">
            <v>P</v>
          </cell>
          <cell r="H171">
            <v>24900</v>
          </cell>
        </row>
        <row r="172">
          <cell r="A172" t="str">
            <v>FLORES II</v>
          </cell>
          <cell r="C172">
            <v>39823</v>
          </cell>
          <cell r="D172">
            <v>3</v>
          </cell>
          <cell r="G172" t="str">
            <v>P</v>
          </cell>
          <cell r="H172">
            <v>58200</v>
          </cell>
        </row>
        <row r="173">
          <cell r="A173" t="str">
            <v>FLORES II</v>
          </cell>
          <cell r="C173">
            <v>39824</v>
          </cell>
          <cell r="D173">
            <v>3</v>
          </cell>
          <cell r="G173" t="str">
            <v>P</v>
          </cell>
          <cell r="H173">
            <v>29100</v>
          </cell>
        </row>
        <row r="174">
          <cell r="A174" t="str">
            <v>FLORES II</v>
          </cell>
          <cell r="C174">
            <v>39825</v>
          </cell>
          <cell r="D174">
            <v>3</v>
          </cell>
          <cell r="G174" t="str">
            <v>P</v>
          </cell>
          <cell r="H174">
            <v>24300</v>
          </cell>
        </row>
        <row r="175">
          <cell r="A175" t="str">
            <v>FLORES II</v>
          </cell>
          <cell r="C175">
            <v>39826</v>
          </cell>
          <cell r="D175">
            <v>3</v>
          </cell>
          <cell r="G175" t="str">
            <v>P</v>
          </cell>
          <cell r="H175">
            <v>31200</v>
          </cell>
        </row>
        <row r="176">
          <cell r="A176" t="str">
            <v>FLORES II</v>
          </cell>
          <cell r="C176">
            <v>39827</v>
          </cell>
          <cell r="D176">
            <v>3</v>
          </cell>
          <cell r="G176" t="str">
            <v>P</v>
          </cell>
          <cell r="H176">
            <v>13200</v>
          </cell>
        </row>
        <row r="177">
          <cell r="A177" t="str">
            <v>FLORES II</v>
          </cell>
          <cell r="C177">
            <v>39828</v>
          </cell>
          <cell r="D177">
            <v>3</v>
          </cell>
          <cell r="G177" t="str">
            <v>P</v>
          </cell>
          <cell r="H177">
            <v>26400</v>
          </cell>
        </row>
        <row r="178">
          <cell r="A178" t="str">
            <v>FLORES II</v>
          </cell>
          <cell r="C178">
            <v>39829</v>
          </cell>
          <cell r="D178">
            <v>3</v>
          </cell>
          <cell r="G178" t="str">
            <v>P</v>
          </cell>
          <cell r="H178">
            <v>52200</v>
          </cell>
        </row>
        <row r="179">
          <cell r="A179" t="str">
            <v>FLORES II</v>
          </cell>
          <cell r="C179">
            <v>39830</v>
          </cell>
          <cell r="D179">
            <v>3</v>
          </cell>
          <cell r="G179" t="str">
            <v>P</v>
          </cell>
          <cell r="H179">
            <v>16200</v>
          </cell>
        </row>
        <row r="180">
          <cell r="A180" t="str">
            <v>FLORES II</v>
          </cell>
          <cell r="C180">
            <v>39831</v>
          </cell>
          <cell r="D180">
            <v>3</v>
          </cell>
          <cell r="G180" t="str">
            <v>P</v>
          </cell>
          <cell r="H180">
            <v>16200</v>
          </cell>
        </row>
        <row r="181">
          <cell r="A181" t="str">
            <v>FLORES II</v>
          </cell>
          <cell r="C181">
            <v>39832</v>
          </cell>
          <cell r="D181">
            <v>3</v>
          </cell>
          <cell r="G181" t="str">
            <v>P</v>
          </cell>
          <cell r="H181">
            <v>28000</v>
          </cell>
        </row>
        <row r="182">
          <cell r="A182" t="str">
            <v>FLORES II</v>
          </cell>
          <cell r="C182">
            <v>39833</v>
          </cell>
          <cell r="D182">
            <v>3</v>
          </cell>
          <cell r="G182" t="str">
            <v>P</v>
          </cell>
          <cell r="H182">
            <v>28800</v>
          </cell>
        </row>
        <row r="183">
          <cell r="A183" t="str">
            <v>FLORES II</v>
          </cell>
          <cell r="C183">
            <v>39834</v>
          </cell>
          <cell r="D183">
            <v>3</v>
          </cell>
          <cell r="G183" t="str">
            <v>P</v>
          </cell>
          <cell r="H183">
            <v>22800</v>
          </cell>
        </row>
        <row r="184">
          <cell r="A184" t="str">
            <v>FLORES II</v>
          </cell>
          <cell r="C184">
            <v>39835</v>
          </cell>
          <cell r="D184">
            <v>3</v>
          </cell>
          <cell r="G184" t="str">
            <v>P</v>
          </cell>
          <cell r="H184">
            <v>18400</v>
          </cell>
        </row>
        <row r="185">
          <cell r="A185" t="str">
            <v>FLORES II</v>
          </cell>
          <cell r="C185">
            <v>39836</v>
          </cell>
          <cell r="D185">
            <v>3</v>
          </cell>
          <cell r="G185" t="str">
            <v>P</v>
          </cell>
          <cell r="H185">
            <v>47800</v>
          </cell>
        </row>
        <row r="186">
          <cell r="A186" t="str">
            <v>FLORES II</v>
          </cell>
          <cell r="C186">
            <v>39837</v>
          </cell>
          <cell r="D186">
            <v>3</v>
          </cell>
          <cell r="G186" t="str">
            <v>P</v>
          </cell>
          <cell r="H186">
            <v>22800</v>
          </cell>
        </row>
        <row r="187">
          <cell r="A187" t="str">
            <v>FLORES II</v>
          </cell>
          <cell r="C187">
            <v>39838</v>
          </cell>
          <cell r="D187">
            <v>3</v>
          </cell>
          <cell r="G187" t="str">
            <v>P</v>
          </cell>
          <cell r="H187">
            <v>28800</v>
          </cell>
        </row>
        <row r="188">
          <cell r="A188" t="str">
            <v>FLORES II</v>
          </cell>
          <cell r="C188">
            <v>39839</v>
          </cell>
          <cell r="D188">
            <v>3</v>
          </cell>
          <cell r="G188" t="str">
            <v>P</v>
          </cell>
          <cell r="H188">
            <v>47200</v>
          </cell>
        </row>
        <row r="189">
          <cell r="A189" t="str">
            <v>FLORES II</v>
          </cell>
          <cell r="C189">
            <v>39840</v>
          </cell>
          <cell r="D189">
            <v>3</v>
          </cell>
          <cell r="G189" t="str">
            <v>P</v>
          </cell>
          <cell r="H189">
            <v>30200</v>
          </cell>
        </row>
        <row r="190">
          <cell r="A190" t="str">
            <v>FLORES II</v>
          </cell>
          <cell r="C190">
            <v>39841</v>
          </cell>
          <cell r="D190">
            <v>3</v>
          </cell>
          <cell r="G190" t="str">
            <v>P</v>
          </cell>
          <cell r="H190">
            <v>39000</v>
          </cell>
        </row>
        <row r="191">
          <cell r="A191" t="str">
            <v>FLORES II</v>
          </cell>
          <cell r="C191">
            <v>39842</v>
          </cell>
          <cell r="D191">
            <v>3</v>
          </cell>
          <cell r="G191" t="str">
            <v>P</v>
          </cell>
          <cell r="H191">
            <v>19800</v>
          </cell>
        </row>
        <row r="192">
          <cell r="A192" t="str">
            <v>FLORES II</v>
          </cell>
          <cell r="C192">
            <v>39843</v>
          </cell>
          <cell r="D192">
            <v>3</v>
          </cell>
          <cell r="G192" t="str">
            <v>P</v>
          </cell>
          <cell r="H192">
            <v>18400</v>
          </cell>
        </row>
        <row r="193">
          <cell r="A193" t="str">
            <v>FLORES II</v>
          </cell>
          <cell r="C193">
            <v>39844</v>
          </cell>
          <cell r="D193">
            <v>3</v>
          </cell>
          <cell r="G193" t="str">
            <v>P</v>
          </cell>
          <cell r="H193">
            <v>28800</v>
          </cell>
        </row>
        <row r="194">
          <cell r="A194" t="str">
            <v>GARZONES I</v>
          </cell>
          <cell r="C194">
            <v>39814</v>
          </cell>
          <cell r="D194">
            <v>3</v>
          </cell>
          <cell r="G194" t="str">
            <v>R</v>
          </cell>
          <cell r="H194">
            <v>5973520</v>
          </cell>
        </row>
        <row r="195">
          <cell r="A195" t="str">
            <v>GARZONES I</v>
          </cell>
          <cell r="C195">
            <v>39815</v>
          </cell>
          <cell r="D195">
            <v>3</v>
          </cell>
          <cell r="G195" t="str">
            <v>R</v>
          </cell>
          <cell r="H195">
            <v>13240440</v>
          </cell>
        </row>
        <row r="196">
          <cell r="A196" t="str">
            <v>GARZONES I</v>
          </cell>
          <cell r="C196">
            <v>39816</v>
          </cell>
          <cell r="D196">
            <v>3</v>
          </cell>
          <cell r="G196" t="str">
            <v>R</v>
          </cell>
          <cell r="H196">
            <v>14230440</v>
          </cell>
        </row>
        <row r="197">
          <cell r="A197" t="str">
            <v>GARZONES I</v>
          </cell>
          <cell r="C197">
            <v>39817</v>
          </cell>
          <cell r="D197">
            <v>3</v>
          </cell>
          <cell r="G197" t="str">
            <v>R</v>
          </cell>
          <cell r="H197">
            <v>10514270</v>
          </cell>
        </row>
        <row r="198">
          <cell r="A198" t="str">
            <v>GARZONES I</v>
          </cell>
          <cell r="C198">
            <v>39818</v>
          </cell>
          <cell r="D198">
            <v>3</v>
          </cell>
          <cell r="G198" t="str">
            <v>R</v>
          </cell>
          <cell r="H198">
            <v>13289640</v>
          </cell>
        </row>
        <row r="199">
          <cell r="A199" t="str">
            <v>GARZONES I</v>
          </cell>
          <cell r="C199">
            <v>39819</v>
          </cell>
          <cell r="D199">
            <v>3</v>
          </cell>
          <cell r="G199" t="str">
            <v>R</v>
          </cell>
          <cell r="H199">
            <v>13219790</v>
          </cell>
        </row>
        <row r="200">
          <cell r="A200" t="str">
            <v>GARZONES I</v>
          </cell>
          <cell r="C200">
            <v>39820</v>
          </cell>
          <cell r="D200">
            <v>3</v>
          </cell>
          <cell r="G200" t="str">
            <v>R</v>
          </cell>
          <cell r="H200">
            <v>12966890</v>
          </cell>
        </row>
        <row r="201">
          <cell r="A201" t="str">
            <v>GARZONES I</v>
          </cell>
          <cell r="C201">
            <v>39821</v>
          </cell>
          <cell r="D201">
            <v>3</v>
          </cell>
          <cell r="G201" t="str">
            <v>R</v>
          </cell>
          <cell r="H201">
            <v>13021800</v>
          </cell>
        </row>
        <row r="202">
          <cell r="A202" t="str">
            <v>GARZONES I</v>
          </cell>
          <cell r="C202">
            <v>39822</v>
          </cell>
          <cell r="D202">
            <v>3</v>
          </cell>
          <cell r="G202" t="str">
            <v>R</v>
          </cell>
          <cell r="H202">
            <v>13747320</v>
          </cell>
        </row>
        <row r="203">
          <cell r="A203" t="str">
            <v>GARZONES I</v>
          </cell>
          <cell r="C203">
            <v>39823</v>
          </cell>
          <cell r="D203">
            <v>3</v>
          </cell>
          <cell r="G203" t="str">
            <v>R</v>
          </cell>
          <cell r="H203">
            <v>14311790</v>
          </cell>
        </row>
        <row r="204">
          <cell r="A204" t="str">
            <v>GARZONES I</v>
          </cell>
          <cell r="C204">
            <v>39824</v>
          </cell>
          <cell r="D204">
            <v>3</v>
          </cell>
          <cell r="G204" t="str">
            <v>R</v>
          </cell>
          <cell r="H204">
            <v>9826240</v>
          </cell>
        </row>
        <row r="205">
          <cell r="A205" t="str">
            <v>GARZONES I</v>
          </cell>
          <cell r="C205">
            <v>39825</v>
          </cell>
          <cell r="D205">
            <v>3</v>
          </cell>
          <cell r="G205" t="str">
            <v>R</v>
          </cell>
          <cell r="H205">
            <v>7824530</v>
          </cell>
        </row>
        <row r="206">
          <cell r="A206" t="str">
            <v>GARZONES I</v>
          </cell>
          <cell r="C206">
            <v>39826</v>
          </cell>
          <cell r="D206">
            <v>3</v>
          </cell>
          <cell r="G206" t="str">
            <v>R</v>
          </cell>
          <cell r="H206">
            <v>12366710</v>
          </cell>
        </row>
        <row r="207">
          <cell r="A207" t="str">
            <v>GARZONES I</v>
          </cell>
          <cell r="C207">
            <v>39827</v>
          </cell>
          <cell r="D207">
            <v>3</v>
          </cell>
          <cell r="G207" t="str">
            <v>R</v>
          </cell>
          <cell r="H207">
            <v>12737950</v>
          </cell>
        </row>
        <row r="208">
          <cell r="A208" t="str">
            <v>GARZONES I</v>
          </cell>
          <cell r="C208">
            <v>39828</v>
          </cell>
          <cell r="D208">
            <v>3</v>
          </cell>
          <cell r="G208" t="str">
            <v>R</v>
          </cell>
          <cell r="H208">
            <v>12472670</v>
          </cell>
        </row>
        <row r="209">
          <cell r="A209" t="str">
            <v>GARZONES I</v>
          </cell>
          <cell r="C209">
            <v>39829</v>
          </cell>
          <cell r="D209">
            <v>3</v>
          </cell>
          <cell r="G209" t="str">
            <v>R</v>
          </cell>
          <cell r="H209">
            <v>13474460</v>
          </cell>
        </row>
        <row r="210">
          <cell r="A210" t="str">
            <v>GARZONES I</v>
          </cell>
          <cell r="C210">
            <v>39830</v>
          </cell>
          <cell r="D210">
            <v>3</v>
          </cell>
          <cell r="G210" t="str">
            <v>R</v>
          </cell>
          <cell r="H210">
            <v>12610940</v>
          </cell>
        </row>
        <row r="211">
          <cell r="A211" t="str">
            <v>GARZONES I</v>
          </cell>
          <cell r="C211">
            <v>39831</v>
          </cell>
          <cell r="D211">
            <v>3</v>
          </cell>
          <cell r="G211" t="str">
            <v>R</v>
          </cell>
          <cell r="H211">
            <v>7766430</v>
          </cell>
        </row>
        <row r="212">
          <cell r="A212" t="str">
            <v>GARZONES I</v>
          </cell>
          <cell r="C212">
            <v>39832</v>
          </cell>
          <cell r="D212">
            <v>3</v>
          </cell>
          <cell r="G212" t="str">
            <v>R</v>
          </cell>
          <cell r="H212">
            <v>12103620</v>
          </cell>
        </row>
        <row r="213">
          <cell r="A213" t="str">
            <v>GARZONES I</v>
          </cell>
          <cell r="C213">
            <v>39833</v>
          </cell>
          <cell r="D213">
            <v>3</v>
          </cell>
          <cell r="G213" t="str">
            <v>R</v>
          </cell>
          <cell r="H213">
            <v>12671870</v>
          </cell>
        </row>
        <row r="214">
          <cell r="A214" t="str">
            <v>GARZONES I</v>
          </cell>
          <cell r="C214">
            <v>39834</v>
          </cell>
          <cell r="D214">
            <v>3</v>
          </cell>
          <cell r="G214" t="str">
            <v>R</v>
          </cell>
          <cell r="H214">
            <v>12251710</v>
          </cell>
        </row>
        <row r="215">
          <cell r="A215" t="str">
            <v>GARZONES I</v>
          </cell>
          <cell r="C215">
            <v>39835</v>
          </cell>
          <cell r="D215">
            <v>3</v>
          </cell>
          <cell r="G215" t="str">
            <v>R</v>
          </cell>
          <cell r="H215">
            <v>12666630</v>
          </cell>
        </row>
        <row r="216">
          <cell r="A216" t="str">
            <v>GARZONES I</v>
          </cell>
          <cell r="C216">
            <v>39836</v>
          </cell>
          <cell r="D216">
            <v>3</v>
          </cell>
          <cell r="G216" t="str">
            <v>R</v>
          </cell>
          <cell r="H216">
            <v>13746440</v>
          </cell>
        </row>
        <row r="217">
          <cell r="A217" t="str">
            <v>GARZONES I</v>
          </cell>
          <cell r="C217">
            <v>39837</v>
          </cell>
          <cell r="D217">
            <v>3</v>
          </cell>
          <cell r="G217" t="str">
            <v>R</v>
          </cell>
          <cell r="H217">
            <v>12069940</v>
          </cell>
        </row>
        <row r="218">
          <cell r="A218" t="str">
            <v>GARZONES I</v>
          </cell>
          <cell r="C218">
            <v>39838</v>
          </cell>
          <cell r="D218">
            <v>3</v>
          </cell>
          <cell r="G218" t="str">
            <v>R</v>
          </cell>
          <cell r="H218">
            <v>7455550</v>
          </cell>
        </row>
        <row r="219">
          <cell r="A219" t="str">
            <v>GARZONES I</v>
          </cell>
          <cell r="C219">
            <v>39839</v>
          </cell>
          <cell r="D219">
            <v>3</v>
          </cell>
          <cell r="G219" t="str">
            <v>R</v>
          </cell>
          <cell r="H219">
            <v>11871540</v>
          </cell>
        </row>
        <row r="220">
          <cell r="A220" t="str">
            <v>GARZONES I</v>
          </cell>
          <cell r="C220">
            <v>39840</v>
          </cell>
          <cell r="D220">
            <v>3</v>
          </cell>
          <cell r="G220" t="str">
            <v>R</v>
          </cell>
          <cell r="H220">
            <v>12502100</v>
          </cell>
        </row>
        <row r="221">
          <cell r="A221" t="str">
            <v>GARZONES I</v>
          </cell>
          <cell r="C221">
            <v>39841</v>
          </cell>
          <cell r="D221">
            <v>3</v>
          </cell>
          <cell r="G221" t="str">
            <v>R</v>
          </cell>
          <cell r="H221">
            <v>12448220</v>
          </cell>
        </row>
        <row r="222">
          <cell r="A222" t="str">
            <v>GARZONES I</v>
          </cell>
          <cell r="C222">
            <v>39842</v>
          </cell>
          <cell r="D222">
            <v>3</v>
          </cell>
          <cell r="G222" t="str">
            <v>R</v>
          </cell>
          <cell r="H222">
            <v>12971400</v>
          </cell>
        </row>
        <row r="223">
          <cell r="A223" t="str">
            <v>GARZONES I</v>
          </cell>
          <cell r="C223">
            <v>39843</v>
          </cell>
          <cell r="D223">
            <v>3</v>
          </cell>
          <cell r="G223" t="str">
            <v>R</v>
          </cell>
          <cell r="H223">
            <v>13665050</v>
          </cell>
        </row>
        <row r="224">
          <cell r="A224" t="str">
            <v>GARZONES I</v>
          </cell>
          <cell r="C224">
            <v>39844</v>
          </cell>
          <cell r="D224">
            <v>3</v>
          </cell>
          <cell r="G224" t="str">
            <v>R</v>
          </cell>
          <cell r="H224">
            <v>12966470</v>
          </cell>
        </row>
        <row r="225">
          <cell r="A225" t="str">
            <v>GARZONES I</v>
          </cell>
          <cell r="C225">
            <v>39814</v>
          </cell>
          <cell r="D225">
            <v>2</v>
          </cell>
          <cell r="G225" t="str">
            <v>R</v>
          </cell>
          <cell r="H225">
            <v>686780</v>
          </cell>
        </row>
        <row r="226">
          <cell r="A226" t="str">
            <v>GARZONES I</v>
          </cell>
          <cell r="C226">
            <v>39815</v>
          </cell>
          <cell r="D226">
            <v>2</v>
          </cell>
          <cell r="G226" t="str">
            <v>R</v>
          </cell>
          <cell r="H226">
            <v>1304560</v>
          </cell>
        </row>
        <row r="227">
          <cell r="A227" t="str">
            <v>GARZONES I</v>
          </cell>
          <cell r="C227">
            <v>39816</v>
          </cell>
          <cell r="D227">
            <v>2</v>
          </cell>
          <cell r="G227" t="str">
            <v>R</v>
          </cell>
          <cell r="H227">
            <v>1412660</v>
          </cell>
        </row>
        <row r="228">
          <cell r="A228" t="str">
            <v>GARZONES I</v>
          </cell>
          <cell r="C228">
            <v>39817</v>
          </cell>
          <cell r="D228">
            <v>2</v>
          </cell>
          <cell r="G228" t="str">
            <v>R</v>
          </cell>
          <cell r="H228">
            <v>1070880</v>
          </cell>
        </row>
        <row r="229">
          <cell r="A229" t="str">
            <v>GARZONES I</v>
          </cell>
          <cell r="C229">
            <v>39818</v>
          </cell>
          <cell r="D229">
            <v>2</v>
          </cell>
          <cell r="G229" t="str">
            <v>R</v>
          </cell>
          <cell r="H229">
            <v>1244760</v>
          </cell>
        </row>
        <row r="230">
          <cell r="A230" t="str">
            <v>GARZONES I</v>
          </cell>
          <cell r="C230">
            <v>39819</v>
          </cell>
          <cell r="D230">
            <v>2</v>
          </cell>
          <cell r="G230" t="str">
            <v>R</v>
          </cell>
          <cell r="H230">
            <v>1216010</v>
          </cell>
        </row>
        <row r="231">
          <cell r="A231" t="str">
            <v>GARZONES I</v>
          </cell>
          <cell r="C231">
            <v>39820</v>
          </cell>
          <cell r="D231">
            <v>2</v>
          </cell>
          <cell r="G231" t="str">
            <v>R</v>
          </cell>
          <cell r="H231">
            <v>1211410</v>
          </cell>
        </row>
        <row r="232">
          <cell r="A232" t="str">
            <v>GARZONES I</v>
          </cell>
          <cell r="C232">
            <v>39821</v>
          </cell>
          <cell r="D232">
            <v>2</v>
          </cell>
          <cell r="G232" t="str">
            <v>R</v>
          </cell>
          <cell r="H232">
            <v>1207500</v>
          </cell>
        </row>
        <row r="233">
          <cell r="A233" t="str">
            <v>GARZONES I</v>
          </cell>
          <cell r="C233">
            <v>39822</v>
          </cell>
          <cell r="D233">
            <v>2</v>
          </cell>
          <cell r="G233" t="str">
            <v>R</v>
          </cell>
          <cell r="H233">
            <v>1264080</v>
          </cell>
        </row>
        <row r="234">
          <cell r="A234" t="str">
            <v>GARZONES I</v>
          </cell>
          <cell r="C234">
            <v>39823</v>
          </cell>
          <cell r="D234">
            <v>2</v>
          </cell>
          <cell r="G234" t="str">
            <v>R</v>
          </cell>
          <cell r="H234">
            <v>1354010</v>
          </cell>
        </row>
        <row r="235">
          <cell r="A235" t="str">
            <v>GARZONES I</v>
          </cell>
          <cell r="C235">
            <v>39824</v>
          </cell>
          <cell r="D235">
            <v>2</v>
          </cell>
          <cell r="G235" t="str">
            <v>R</v>
          </cell>
          <cell r="H235">
            <v>1007860</v>
          </cell>
        </row>
        <row r="236">
          <cell r="A236" t="str">
            <v>GARZONES I</v>
          </cell>
          <cell r="C236">
            <v>39825</v>
          </cell>
          <cell r="D236">
            <v>2</v>
          </cell>
          <cell r="G236" t="str">
            <v>R</v>
          </cell>
          <cell r="H236">
            <v>788670</v>
          </cell>
        </row>
        <row r="237">
          <cell r="A237" t="str">
            <v>GARZONES I</v>
          </cell>
          <cell r="C237">
            <v>39826</v>
          </cell>
          <cell r="D237">
            <v>2</v>
          </cell>
          <cell r="G237" t="str">
            <v>R</v>
          </cell>
          <cell r="H237">
            <v>1129990</v>
          </cell>
        </row>
        <row r="238">
          <cell r="A238" t="str">
            <v>GARZONES I</v>
          </cell>
          <cell r="C238">
            <v>39827</v>
          </cell>
          <cell r="D238">
            <v>2</v>
          </cell>
          <cell r="G238" t="str">
            <v>R</v>
          </cell>
          <cell r="H238">
            <v>1114350</v>
          </cell>
        </row>
        <row r="239">
          <cell r="A239" t="str">
            <v>GARZONES I</v>
          </cell>
          <cell r="C239">
            <v>39828</v>
          </cell>
          <cell r="D239">
            <v>2</v>
          </cell>
          <cell r="G239" t="str">
            <v>R</v>
          </cell>
          <cell r="H239">
            <v>1106530</v>
          </cell>
        </row>
        <row r="240">
          <cell r="A240" t="str">
            <v>GARZONES I</v>
          </cell>
          <cell r="C240">
            <v>39829</v>
          </cell>
          <cell r="D240">
            <v>2</v>
          </cell>
          <cell r="G240" t="str">
            <v>R</v>
          </cell>
          <cell r="H240">
            <v>1124240</v>
          </cell>
        </row>
        <row r="241">
          <cell r="A241" t="str">
            <v>GARZONES I</v>
          </cell>
          <cell r="C241">
            <v>39830</v>
          </cell>
          <cell r="D241">
            <v>2</v>
          </cell>
          <cell r="G241" t="str">
            <v>R</v>
          </cell>
          <cell r="H241">
            <v>1065360</v>
          </cell>
        </row>
        <row r="242">
          <cell r="A242" t="str">
            <v>GARZONES I</v>
          </cell>
          <cell r="C242">
            <v>39831</v>
          </cell>
          <cell r="D242">
            <v>2</v>
          </cell>
          <cell r="G242" t="str">
            <v>R</v>
          </cell>
          <cell r="H242">
            <v>708170</v>
          </cell>
        </row>
        <row r="243">
          <cell r="A243" t="str">
            <v>GARZONES I</v>
          </cell>
          <cell r="C243">
            <v>39832</v>
          </cell>
          <cell r="D243">
            <v>2</v>
          </cell>
          <cell r="G243" t="str">
            <v>R</v>
          </cell>
          <cell r="H243">
            <v>1036380</v>
          </cell>
        </row>
        <row r="244">
          <cell r="A244" t="str">
            <v>GARZONES I</v>
          </cell>
          <cell r="C244">
            <v>39833</v>
          </cell>
          <cell r="D244">
            <v>2</v>
          </cell>
          <cell r="G244" t="str">
            <v>R</v>
          </cell>
          <cell r="H244">
            <v>1053630</v>
          </cell>
        </row>
        <row r="245">
          <cell r="A245" t="str">
            <v>GARZONES I</v>
          </cell>
          <cell r="C245">
            <v>39834</v>
          </cell>
          <cell r="D245">
            <v>2</v>
          </cell>
          <cell r="G245" t="str">
            <v>R</v>
          </cell>
          <cell r="H245">
            <v>1044890</v>
          </cell>
        </row>
        <row r="246">
          <cell r="A246" t="str">
            <v>GARZONES I</v>
          </cell>
          <cell r="C246">
            <v>39835</v>
          </cell>
          <cell r="D246">
            <v>2</v>
          </cell>
          <cell r="G246" t="str">
            <v>R</v>
          </cell>
          <cell r="H246">
            <v>1053170</v>
          </cell>
        </row>
        <row r="247">
          <cell r="A247" t="str">
            <v>GARZONES I</v>
          </cell>
          <cell r="C247">
            <v>39836</v>
          </cell>
          <cell r="D247">
            <v>2</v>
          </cell>
          <cell r="G247" t="str">
            <v>R</v>
          </cell>
          <cell r="H247">
            <v>1136660</v>
          </cell>
        </row>
        <row r="248">
          <cell r="A248" t="str">
            <v>GARZONES I</v>
          </cell>
          <cell r="C248">
            <v>39837</v>
          </cell>
          <cell r="D248">
            <v>2</v>
          </cell>
          <cell r="G248" t="str">
            <v>R</v>
          </cell>
          <cell r="H248">
            <v>998660</v>
          </cell>
        </row>
        <row r="249">
          <cell r="A249" t="str">
            <v>GARZONES I</v>
          </cell>
          <cell r="C249">
            <v>39838</v>
          </cell>
          <cell r="D249">
            <v>2</v>
          </cell>
          <cell r="G249" t="str">
            <v>R</v>
          </cell>
          <cell r="H249">
            <v>681950</v>
          </cell>
        </row>
        <row r="250">
          <cell r="A250" t="str">
            <v>GARZONES I</v>
          </cell>
          <cell r="C250">
            <v>39839</v>
          </cell>
          <cell r="D250">
            <v>2</v>
          </cell>
          <cell r="G250" t="str">
            <v>R</v>
          </cell>
          <cell r="H250">
            <v>1003260</v>
          </cell>
        </row>
        <row r="251">
          <cell r="A251" t="str">
            <v>GARZONES I</v>
          </cell>
          <cell r="C251">
            <v>39840</v>
          </cell>
          <cell r="D251">
            <v>2</v>
          </cell>
          <cell r="G251" t="str">
            <v>R</v>
          </cell>
          <cell r="H251">
            <v>1030400</v>
          </cell>
        </row>
        <row r="252">
          <cell r="A252" t="str">
            <v>GARZONES I</v>
          </cell>
          <cell r="C252">
            <v>39841</v>
          </cell>
          <cell r="D252">
            <v>2</v>
          </cell>
          <cell r="G252" t="str">
            <v>R</v>
          </cell>
          <cell r="H252">
            <v>1029480</v>
          </cell>
        </row>
        <row r="253">
          <cell r="A253" t="str">
            <v>GARZONES I</v>
          </cell>
          <cell r="C253">
            <v>39842</v>
          </cell>
          <cell r="D253">
            <v>2</v>
          </cell>
          <cell r="G253" t="str">
            <v>R</v>
          </cell>
          <cell r="H253">
            <v>1068350</v>
          </cell>
        </row>
        <row r="254">
          <cell r="A254" t="str">
            <v>GARZONES I</v>
          </cell>
          <cell r="C254">
            <v>39843</v>
          </cell>
          <cell r="D254">
            <v>2</v>
          </cell>
          <cell r="G254" t="str">
            <v>R</v>
          </cell>
          <cell r="H254">
            <v>1146550</v>
          </cell>
        </row>
        <row r="255">
          <cell r="A255" t="str">
            <v>GARZONES I</v>
          </cell>
          <cell r="C255">
            <v>39844</v>
          </cell>
          <cell r="D255">
            <v>2</v>
          </cell>
          <cell r="G255" t="str">
            <v>R</v>
          </cell>
          <cell r="H255">
            <v>1138730</v>
          </cell>
        </row>
        <row r="256">
          <cell r="A256" t="str">
            <v>GARZONES I</v>
          </cell>
          <cell r="C256">
            <v>39814</v>
          </cell>
          <cell r="D256">
            <v>3</v>
          </cell>
          <cell r="G256" t="str">
            <v>P</v>
          </cell>
          <cell r="H256">
            <v>31500</v>
          </cell>
        </row>
        <row r="257">
          <cell r="A257" t="str">
            <v>GARZONES I</v>
          </cell>
          <cell r="C257">
            <v>39815</v>
          </cell>
          <cell r="D257">
            <v>3</v>
          </cell>
          <cell r="G257" t="str">
            <v>P</v>
          </cell>
          <cell r="H257">
            <v>50100</v>
          </cell>
        </row>
        <row r="258">
          <cell r="A258" t="str">
            <v>GARZONES I</v>
          </cell>
          <cell r="C258">
            <v>39816</v>
          </cell>
          <cell r="D258">
            <v>3</v>
          </cell>
          <cell r="G258" t="str">
            <v>P</v>
          </cell>
          <cell r="H258">
            <v>54300</v>
          </cell>
        </row>
        <row r="259">
          <cell r="A259" t="str">
            <v>GARZONES I</v>
          </cell>
          <cell r="C259">
            <v>39817</v>
          </cell>
          <cell r="D259">
            <v>3</v>
          </cell>
          <cell r="G259" t="str">
            <v>P</v>
          </cell>
          <cell r="H259">
            <v>30000</v>
          </cell>
        </row>
        <row r="260">
          <cell r="A260" t="str">
            <v>GARZONES I</v>
          </cell>
          <cell r="C260">
            <v>39818</v>
          </cell>
          <cell r="D260">
            <v>3</v>
          </cell>
          <cell r="G260" t="str">
            <v>P</v>
          </cell>
          <cell r="H260">
            <v>82500</v>
          </cell>
        </row>
        <row r="261">
          <cell r="A261" t="str">
            <v>GARZONES I</v>
          </cell>
          <cell r="C261">
            <v>39819</v>
          </cell>
          <cell r="D261">
            <v>3</v>
          </cell>
          <cell r="G261" t="str">
            <v>P</v>
          </cell>
          <cell r="H261">
            <v>103100</v>
          </cell>
        </row>
        <row r="262">
          <cell r="A262" t="str">
            <v>GARZONES I</v>
          </cell>
          <cell r="C262">
            <v>39820</v>
          </cell>
          <cell r="D262">
            <v>3</v>
          </cell>
          <cell r="G262" t="str">
            <v>P</v>
          </cell>
          <cell r="H262">
            <v>117400</v>
          </cell>
        </row>
        <row r="263">
          <cell r="A263" t="str">
            <v>GARZONES I</v>
          </cell>
          <cell r="C263">
            <v>39821</v>
          </cell>
          <cell r="D263">
            <v>3</v>
          </cell>
          <cell r="G263" t="str">
            <v>P</v>
          </cell>
          <cell r="H263">
            <v>89800</v>
          </cell>
        </row>
        <row r="264">
          <cell r="A264" t="str">
            <v>GARZONES I</v>
          </cell>
          <cell r="C264">
            <v>39822</v>
          </cell>
          <cell r="D264">
            <v>3</v>
          </cell>
          <cell r="G264" t="str">
            <v>P</v>
          </cell>
          <cell r="H264">
            <v>121500</v>
          </cell>
        </row>
        <row r="265">
          <cell r="A265" t="str">
            <v>GARZONES I</v>
          </cell>
          <cell r="C265">
            <v>39823</v>
          </cell>
          <cell r="D265">
            <v>3</v>
          </cell>
          <cell r="G265" t="str">
            <v>P</v>
          </cell>
          <cell r="H265">
            <v>81600</v>
          </cell>
        </row>
        <row r="266">
          <cell r="A266" t="str">
            <v>GARZONES I</v>
          </cell>
          <cell r="C266">
            <v>39824</v>
          </cell>
          <cell r="D266">
            <v>3</v>
          </cell>
          <cell r="G266" t="str">
            <v>P</v>
          </cell>
          <cell r="H266">
            <v>27300</v>
          </cell>
        </row>
        <row r="267">
          <cell r="A267" t="str">
            <v>GARZONES I</v>
          </cell>
          <cell r="C267">
            <v>39825</v>
          </cell>
          <cell r="D267">
            <v>3</v>
          </cell>
          <cell r="G267" t="str">
            <v>P</v>
          </cell>
          <cell r="H267">
            <v>46800</v>
          </cell>
        </row>
        <row r="268">
          <cell r="A268" t="str">
            <v>GARZONES I</v>
          </cell>
          <cell r="C268">
            <v>39826</v>
          </cell>
          <cell r="D268">
            <v>3</v>
          </cell>
          <cell r="G268" t="str">
            <v>P</v>
          </cell>
          <cell r="H268">
            <v>130900</v>
          </cell>
        </row>
        <row r="269">
          <cell r="A269" t="str">
            <v>GARZONES I</v>
          </cell>
          <cell r="C269">
            <v>39827</v>
          </cell>
          <cell r="D269">
            <v>3</v>
          </cell>
          <cell r="G269" t="str">
            <v>P</v>
          </cell>
          <cell r="H269">
            <v>102900</v>
          </cell>
        </row>
        <row r="270">
          <cell r="A270" t="str">
            <v>GARZONES I</v>
          </cell>
          <cell r="C270">
            <v>39828</v>
          </cell>
          <cell r="D270">
            <v>3</v>
          </cell>
          <cell r="G270" t="str">
            <v>P</v>
          </cell>
          <cell r="H270">
            <v>84500</v>
          </cell>
        </row>
        <row r="271">
          <cell r="A271" t="str">
            <v>GARZONES I</v>
          </cell>
          <cell r="C271">
            <v>39829</v>
          </cell>
          <cell r="D271">
            <v>3</v>
          </cell>
          <cell r="G271" t="str">
            <v>P</v>
          </cell>
          <cell r="H271">
            <v>48100</v>
          </cell>
        </row>
        <row r="272">
          <cell r="A272" t="str">
            <v>GARZONES I</v>
          </cell>
          <cell r="C272">
            <v>39830</v>
          </cell>
          <cell r="D272">
            <v>3</v>
          </cell>
          <cell r="G272" t="str">
            <v>P</v>
          </cell>
          <cell r="H272">
            <v>47600</v>
          </cell>
        </row>
        <row r="273">
          <cell r="A273" t="str">
            <v>GARZONES I</v>
          </cell>
          <cell r="C273">
            <v>39831</v>
          </cell>
          <cell r="D273">
            <v>3</v>
          </cell>
          <cell r="G273" t="str">
            <v>P</v>
          </cell>
          <cell r="H273">
            <v>51600</v>
          </cell>
        </row>
        <row r="274">
          <cell r="A274" t="str">
            <v>GARZONES I</v>
          </cell>
          <cell r="C274">
            <v>39832</v>
          </cell>
          <cell r="D274">
            <v>3</v>
          </cell>
          <cell r="G274" t="str">
            <v>P</v>
          </cell>
          <cell r="H274">
            <v>108000</v>
          </cell>
        </row>
        <row r="275">
          <cell r="A275" t="str">
            <v>GARZONES I</v>
          </cell>
          <cell r="C275">
            <v>39833</v>
          </cell>
          <cell r="D275">
            <v>3</v>
          </cell>
          <cell r="G275" t="str">
            <v>P</v>
          </cell>
          <cell r="H275">
            <v>63800</v>
          </cell>
        </row>
        <row r="276">
          <cell r="A276" t="str">
            <v>GARZONES I</v>
          </cell>
          <cell r="C276">
            <v>39834</v>
          </cell>
          <cell r="D276">
            <v>3</v>
          </cell>
          <cell r="G276" t="str">
            <v>P</v>
          </cell>
          <cell r="H276">
            <v>114600</v>
          </cell>
        </row>
        <row r="277">
          <cell r="A277" t="str">
            <v>GARZONES I</v>
          </cell>
          <cell r="C277">
            <v>39835</v>
          </cell>
          <cell r="D277">
            <v>3</v>
          </cell>
          <cell r="G277" t="str">
            <v>P</v>
          </cell>
          <cell r="H277">
            <v>46200</v>
          </cell>
        </row>
        <row r="278">
          <cell r="A278" t="str">
            <v>GARZONES I</v>
          </cell>
          <cell r="C278">
            <v>39836</v>
          </cell>
          <cell r="D278">
            <v>3</v>
          </cell>
          <cell r="G278" t="str">
            <v>P</v>
          </cell>
          <cell r="H278">
            <v>58300</v>
          </cell>
        </row>
        <row r="279">
          <cell r="A279" t="str">
            <v>GARZONES I</v>
          </cell>
          <cell r="C279">
            <v>39837</v>
          </cell>
          <cell r="D279">
            <v>3</v>
          </cell>
          <cell r="G279" t="str">
            <v>P</v>
          </cell>
          <cell r="H279">
            <v>41200</v>
          </cell>
        </row>
        <row r="280">
          <cell r="A280" t="str">
            <v>GARZONES I</v>
          </cell>
          <cell r="C280">
            <v>39838</v>
          </cell>
          <cell r="D280">
            <v>3</v>
          </cell>
          <cell r="G280" t="str">
            <v>P</v>
          </cell>
          <cell r="H280">
            <v>31600</v>
          </cell>
        </row>
        <row r="281">
          <cell r="A281" t="str">
            <v>GARZONES I</v>
          </cell>
          <cell r="C281">
            <v>39839</v>
          </cell>
          <cell r="D281">
            <v>3</v>
          </cell>
          <cell r="G281" t="str">
            <v>P</v>
          </cell>
          <cell r="H281">
            <v>71400</v>
          </cell>
        </row>
        <row r="282">
          <cell r="A282" t="str">
            <v>GARZONES I</v>
          </cell>
          <cell r="C282">
            <v>39840</v>
          </cell>
          <cell r="D282">
            <v>3</v>
          </cell>
          <cell r="G282" t="str">
            <v>P</v>
          </cell>
          <cell r="H282">
            <v>63000</v>
          </cell>
        </row>
        <row r="283">
          <cell r="A283" t="str">
            <v>GARZONES I</v>
          </cell>
          <cell r="C283">
            <v>39841</v>
          </cell>
          <cell r="D283">
            <v>3</v>
          </cell>
          <cell r="G283" t="str">
            <v>P</v>
          </cell>
          <cell r="H283">
            <v>66800</v>
          </cell>
        </row>
        <row r="284">
          <cell r="A284" t="str">
            <v>GARZONES I</v>
          </cell>
          <cell r="C284">
            <v>39842</v>
          </cell>
          <cell r="D284">
            <v>3</v>
          </cell>
          <cell r="G284" t="str">
            <v>P</v>
          </cell>
          <cell r="H284">
            <v>75800</v>
          </cell>
        </row>
        <row r="285">
          <cell r="A285" t="str">
            <v>GARZONES I</v>
          </cell>
          <cell r="C285">
            <v>39843</v>
          </cell>
          <cell r="D285">
            <v>3</v>
          </cell>
          <cell r="G285" t="str">
            <v>P</v>
          </cell>
          <cell r="H285">
            <v>86800</v>
          </cell>
        </row>
        <row r="286">
          <cell r="A286" t="str">
            <v>GARZONES I</v>
          </cell>
          <cell r="C286">
            <v>39844</v>
          </cell>
          <cell r="D286">
            <v>3</v>
          </cell>
          <cell r="G286" t="str">
            <v>P</v>
          </cell>
          <cell r="H286">
            <v>51400</v>
          </cell>
        </row>
        <row r="287">
          <cell r="A287" t="str">
            <v>GARZONES II</v>
          </cell>
          <cell r="C287">
            <v>39814</v>
          </cell>
          <cell r="D287">
            <v>3</v>
          </cell>
          <cell r="G287" t="str">
            <v>R</v>
          </cell>
          <cell r="H287">
            <v>5641610</v>
          </cell>
        </row>
        <row r="288">
          <cell r="A288" t="str">
            <v>GARZONES II</v>
          </cell>
          <cell r="C288">
            <v>39815</v>
          </cell>
          <cell r="D288">
            <v>3</v>
          </cell>
          <cell r="G288" t="str">
            <v>R</v>
          </cell>
          <cell r="H288">
            <v>11999500</v>
          </cell>
        </row>
        <row r="289">
          <cell r="A289" t="str">
            <v>GARZONES II</v>
          </cell>
          <cell r="C289">
            <v>39816</v>
          </cell>
          <cell r="D289">
            <v>3</v>
          </cell>
          <cell r="G289" t="str">
            <v>R</v>
          </cell>
          <cell r="H289">
            <v>13181000</v>
          </cell>
        </row>
        <row r="290">
          <cell r="A290" t="str">
            <v>GARZONES II</v>
          </cell>
          <cell r="C290">
            <v>39817</v>
          </cell>
          <cell r="D290">
            <v>3</v>
          </cell>
          <cell r="G290" t="str">
            <v>R</v>
          </cell>
          <cell r="H290">
            <v>11674580</v>
          </cell>
        </row>
        <row r="291">
          <cell r="A291" t="str">
            <v>GARZONES II</v>
          </cell>
          <cell r="C291">
            <v>39818</v>
          </cell>
          <cell r="D291">
            <v>3</v>
          </cell>
          <cell r="G291" t="str">
            <v>R</v>
          </cell>
          <cell r="H291">
            <v>13737640</v>
          </cell>
        </row>
        <row r="292">
          <cell r="A292" t="str">
            <v>GARZONES II</v>
          </cell>
          <cell r="C292">
            <v>39819</v>
          </cell>
          <cell r="D292">
            <v>3</v>
          </cell>
          <cell r="G292" t="str">
            <v>R</v>
          </cell>
          <cell r="H292">
            <v>14112250</v>
          </cell>
        </row>
        <row r="293">
          <cell r="A293" t="str">
            <v>GARZONES II</v>
          </cell>
          <cell r="C293">
            <v>39820</v>
          </cell>
          <cell r="D293">
            <v>3</v>
          </cell>
          <cell r="G293" t="str">
            <v>R</v>
          </cell>
          <cell r="H293">
            <v>14596680</v>
          </cell>
        </row>
        <row r="294">
          <cell r="A294" t="str">
            <v>GARZONES II</v>
          </cell>
          <cell r="C294">
            <v>39821</v>
          </cell>
          <cell r="D294">
            <v>3</v>
          </cell>
          <cell r="G294" t="str">
            <v>R</v>
          </cell>
          <cell r="H294">
            <v>13965830</v>
          </cell>
        </row>
        <row r="295">
          <cell r="A295" t="str">
            <v>GARZONES II</v>
          </cell>
          <cell r="C295">
            <v>39822</v>
          </cell>
          <cell r="D295">
            <v>3</v>
          </cell>
          <cell r="G295" t="str">
            <v>R</v>
          </cell>
          <cell r="H295">
            <v>15148450</v>
          </cell>
        </row>
        <row r="296">
          <cell r="A296" t="str">
            <v>GARZONES II</v>
          </cell>
          <cell r="C296">
            <v>39823</v>
          </cell>
          <cell r="D296">
            <v>3</v>
          </cell>
          <cell r="G296" t="str">
            <v>R</v>
          </cell>
          <cell r="H296">
            <v>14417300</v>
          </cell>
        </row>
        <row r="297">
          <cell r="A297" t="str">
            <v>GARZONES II</v>
          </cell>
          <cell r="C297">
            <v>39824</v>
          </cell>
          <cell r="D297">
            <v>3</v>
          </cell>
          <cell r="G297" t="str">
            <v>R</v>
          </cell>
          <cell r="H297">
            <v>11533260</v>
          </cell>
        </row>
        <row r="298">
          <cell r="A298" t="str">
            <v>GARZONES II</v>
          </cell>
          <cell r="C298">
            <v>39825</v>
          </cell>
          <cell r="D298">
            <v>3</v>
          </cell>
          <cell r="G298" t="str">
            <v>R</v>
          </cell>
          <cell r="H298">
            <v>12981640</v>
          </cell>
        </row>
        <row r="299">
          <cell r="A299" t="str">
            <v>GARZONES II</v>
          </cell>
          <cell r="C299">
            <v>39826</v>
          </cell>
          <cell r="D299">
            <v>3</v>
          </cell>
          <cell r="G299" t="str">
            <v>R</v>
          </cell>
          <cell r="H299">
            <v>14175340</v>
          </cell>
        </row>
        <row r="300">
          <cell r="A300" t="str">
            <v>GARZONES II</v>
          </cell>
          <cell r="C300">
            <v>39827</v>
          </cell>
          <cell r="D300">
            <v>3</v>
          </cell>
          <cell r="G300" t="str">
            <v>R</v>
          </cell>
          <cell r="H300">
            <v>13356920</v>
          </cell>
        </row>
        <row r="301">
          <cell r="A301" t="str">
            <v>GARZONES II</v>
          </cell>
          <cell r="C301">
            <v>39828</v>
          </cell>
          <cell r="D301">
            <v>3</v>
          </cell>
          <cell r="G301" t="str">
            <v>R</v>
          </cell>
          <cell r="H301">
            <v>12945990</v>
          </cell>
        </row>
        <row r="302">
          <cell r="A302" t="str">
            <v>GARZONES II</v>
          </cell>
          <cell r="C302">
            <v>39829</v>
          </cell>
          <cell r="D302">
            <v>3</v>
          </cell>
          <cell r="G302" t="str">
            <v>R</v>
          </cell>
          <cell r="H302">
            <v>14546120</v>
          </cell>
        </row>
        <row r="303">
          <cell r="A303" t="str">
            <v>GARZONES II</v>
          </cell>
          <cell r="C303">
            <v>39830</v>
          </cell>
          <cell r="D303">
            <v>3</v>
          </cell>
          <cell r="G303" t="str">
            <v>R</v>
          </cell>
          <cell r="H303">
            <v>13564460</v>
          </cell>
        </row>
        <row r="304">
          <cell r="A304" t="str">
            <v>GARZONES II</v>
          </cell>
          <cell r="C304">
            <v>39831</v>
          </cell>
          <cell r="D304">
            <v>3</v>
          </cell>
          <cell r="G304" t="str">
            <v>R</v>
          </cell>
          <cell r="H304">
            <v>10099600</v>
          </cell>
        </row>
        <row r="305">
          <cell r="A305" t="str">
            <v>GARZONES II</v>
          </cell>
          <cell r="C305">
            <v>39832</v>
          </cell>
          <cell r="D305">
            <v>3</v>
          </cell>
          <cell r="G305" t="str">
            <v>R</v>
          </cell>
          <cell r="H305">
            <v>13552710</v>
          </cell>
        </row>
        <row r="306">
          <cell r="A306" t="str">
            <v>GARZONES II</v>
          </cell>
          <cell r="C306">
            <v>39833</v>
          </cell>
          <cell r="D306">
            <v>3</v>
          </cell>
          <cell r="G306" t="str">
            <v>R</v>
          </cell>
          <cell r="H306">
            <v>13670670</v>
          </cell>
        </row>
        <row r="307">
          <cell r="A307" t="str">
            <v>GARZONES II</v>
          </cell>
          <cell r="C307">
            <v>39834</v>
          </cell>
          <cell r="D307">
            <v>3</v>
          </cell>
          <cell r="G307" t="str">
            <v>R</v>
          </cell>
          <cell r="H307">
            <v>13170300</v>
          </cell>
        </row>
        <row r="308">
          <cell r="A308" t="str">
            <v>GARZONES II</v>
          </cell>
          <cell r="C308">
            <v>39835</v>
          </cell>
          <cell r="D308">
            <v>3</v>
          </cell>
          <cell r="G308" t="str">
            <v>R</v>
          </cell>
          <cell r="H308">
            <v>13833700</v>
          </cell>
        </row>
        <row r="309">
          <cell r="A309" t="str">
            <v>GARZONES II</v>
          </cell>
          <cell r="C309">
            <v>39836</v>
          </cell>
          <cell r="D309">
            <v>3</v>
          </cell>
          <cell r="G309" t="str">
            <v>R</v>
          </cell>
          <cell r="H309">
            <v>14042660</v>
          </cell>
        </row>
        <row r="310">
          <cell r="A310" t="str">
            <v>GARZONES II</v>
          </cell>
          <cell r="C310">
            <v>39837</v>
          </cell>
          <cell r="D310">
            <v>3</v>
          </cell>
          <cell r="G310" t="str">
            <v>R</v>
          </cell>
          <cell r="H310">
            <v>12734920</v>
          </cell>
        </row>
        <row r="311">
          <cell r="A311" t="str">
            <v>GARZONES II</v>
          </cell>
          <cell r="C311">
            <v>39838</v>
          </cell>
          <cell r="D311">
            <v>3</v>
          </cell>
          <cell r="G311" t="str">
            <v>R</v>
          </cell>
          <cell r="H311">
            <v>9130290</v>
          </cell>
        </row>
        <row r="312">
          <cell r="A312" t="str">
            <v>GARZONES II</v>
          </cell>
          <cell r="C312">
            <v>39839</v>
          </cell>
          <cell r="D312">
            <v>3</v>
          </cell>
          <cell r="G312" t="str">
            <v>R</v>
          </cell>
          <cell r="H312">
            <v>13117610</v>
          </cell>
        </row>
        <row r="313">
          <cell r="A313" t="str">
            <v>GARZONES II</v>
          </cell>
          <cell r="C313">
            <v>39840</v>
          </cell>
          <cell r="D313">
            <v>3</v>
          </cell>
          <cell r="G313" t="str">
            <v>R</v>
          </cell>
          <cell r="H313">
            <v>13406840</v>
          </cell>
        </row>
        <row r="314">
          <cell r="A314" t="str">
            <v>GARZONES II</v>
          </cell>
          <cell r="C314">
            <v>39841</v>
          </cell>
          <cell r="D314">
            <v>3</v>
          </cell>
          <cell r="G314" t="str">
            <v>R</v>
          </cell>
          <cell r="H314">
            <v>13415730</v>
          </cell>
        </row>
        <row r="315">
          <cell r="A315" t="str">
            <v>GARZONES II</v>
          </cell>
          <cell r="C315">
            <v>39842</v>
          </cell>
          <cell r="D315">
            <v>3</v>
          </cell>
          <cell r="G315" t="str">
            <v>R</v>
          </cell>
          <cell r="H315">
            <v>13562610</v>
          </cell>
        </row>
        <row r="316">
          <cell r="A316" t="str">
            <v>GARZONES II</v>
          </cell>
          <cell r="C316">
            <v>39843</v>
          </cell>
          <cell r="D316">
            <v>3</v>
          </cell>
          <cell r="G316" t="str">
            <v>R</v>
          </cell>
          <cell r="H316">
            <v>14465110</v>
          </cell>
        </row>
        <row r="317">
          <cell r="A317" t="str">
            <v>GARZONES II</v>
          </cell>
          <cell r="C317">
            <v>39844</v>
          </cell>
          <cell r="D317">
            <v>3</v>
          </cell>
          <cell r="G317" t="str">
            <v>R</v>
          </cell>
          <cell r="H317">
            <v>13282440</v>
          </cell>
        </row>
        <row r="318">
          <cell r="A318" t="str">
            <v>GARZONES II</v>
          </cell>
          <cell r="C318">
            <v>39814</v>
          </cell>
          <cell r="D318">
            <v>2</v>
          </cell>
          <cell r="G318" t="str">
            <v>R</v>
          </cell>
          <cell r="H318">
            <v>701040</v>
          </cell>
        </row>
        <row r="319">
          <cell r="A319" t="str">
            <v>GARZONES II</v>
          </cell>
          <cell r="C319">
            <v>39815</v>
          </cell>
          <cell r="D319">
            <v>2</v>
          </cell>
          <cell r="G319" t="str">
            <v>R</v>
          </cell>
          <cell r="H319">
            <v>1271900</v>
          </cell>
        </row>
        <row r="320">
          <cell r="A320" t="str">
            <v>GARZONES II</v>
          </cell>
          <cell r="C320">
            <v>39816</v>
          </cell>
          <cell r="D320">
            <v>2</v>
          </cell>
          <cell r="G320" t="str">
            <v>R</v>
          </cell>
          <cell r="H320">
            <v>1368500</v>
          </cell>
        </row>
        <row r="321">
          <cell r="A321" t="str">
            <v>GARZONES II</v>
          </cell>
          <cell r="C321">
            <v>39817</v>
          </cell>
          <cell r="D321">
            <v>2</v>
          </cell>
          <cell r="G321" t="str">
            <v>R</v>
          </cell>
          <cell r="H321">
            <v>1298120</v>
          </cell>
        </row>
        <row r="322">
          <cell r="A322" t="str">
            <v>GARZONES II</v>
          </cell>
          <cell r="C322">
            <v>39818</v>
          </cell>
          <cell r="D322">
            <v>2</v>
          </cell>
          <cell r="G322" t="str">
            <v>R</v>
          </cell>
          <cell r="H322">
            <v>1424160</v>
          </cell>
        </row>
        <row r="323">
          <cell r="A323" t="str">
            <v>GARZONES II</v>
          </cell>
          <cell r="C323">
            <v>39819</v>
          </cell>
          <cell r="D323">
            <v>2</v>
          </cell>
          <cell r="G323" t="str">
            <v>R</v>
          </cell>
          <cell r="H323">
            <v>1394950</v>
          </cell>
        </row>
        <row r="324">
          <cell r="A324" t="str">
            <v>GARZONES II</v>
          </cell>
          <cell r="C324">
            <v>39820</v>
          </cell>
          <cell r="D324">
            <v>2</v>
          </cell>
          <cell r="G324" t="str">
            <v>R</v>
          </cell>
          <cell r="H324">
            <v>1433820</v>
          </cell>
        </row>
        <row r="325">
          <cell r="A325" t="str">
            <v>GARZONES II</v>
          </cell>
          <cell r="C325">
            <v>39821</v>
          </cell>
          <cell r="D325">
            <v>2</v>
          </cell>
          <cell r="G325" t="str">
            <v>R</v>
          </cell>
          <cell r="H325">
            <v>1414270</v>
          </cell>
        </row>
        <row r="326">
          <cell r="A326" t="str">
            <v>GARZONES II</v>
          </cell>
          <cell r="C326">
            <v>39822</v>
          </cell>
          <cell r="D326">
            <v>2</v>
          </cell>
          <cell r="G326" t="str">
            <v>R</v>
          </cell>
          <cell r="H326">
            <v>1496150</v>
          </cell>
        </row>
        <row r="327">
          <cell r="A327" t="str">
            <v>GARZONES II</v>
          </cell>
          <cell r="C327">
            <v>39823</v>
          </cell>
          <cell r="D327">
            <v>2</v>
          </cell>
          <cell r="G327" t="str">
            <v>R</v>
          </cell>
          <cell r="H327">
            <v>1472000</v>
          </cell>
        </row>
        <row r="328">
          <cell r="A328" t="str">
            <v>GARZONES II</v>
          </cell>
          <cell r="C328">
            <v>39824</v>
          </cell>
          <cell r="D328">
            <v>2</v>
          </cell>
          <cell r="G328" t="str">
            <v>R</v>
          </cell>
          <cell r="H328">
            <v>1257640</v>
          </cell>
        </row>
        <row r="329">
          <cell r="A329" t="str">
            <v>GARZONES II</v>
          </cell>
          <cell r="C329">
            <v>39825</v>
          </cell>
          <cell r="D329">
            <v>2</v>
          </cell>
          <cell r="G329" t="str">
            <v>R</v>
          </cell>
          <cell r="H329">
            <v>1387360</v>
          </cell>
        </row>
        <row r="330">
          <cell r="A330" t="str">
            <v>GARZONES II</v>
          </cell>
          <cell r="C330">
            <v>39826</v>
          </cell>
          <cell r="D330">
            <v>2</v>
          </cell>
          <cell r="G330" t="str">
            <v>R</v>
          </cell>
          <cell r="H330">
            <v>1424160</v>
          </cell>
        </row>
        <row r="331">
          <cell r="A331" t="str">
            <v>GARZONES II</v>
          </cell>
          <cell r="C331">
            <v>39827</v>
          </cell>
          <cell r="D331">
            <v>2</v>
          </cell>
          <cell r="G331" t="str">
            <v>R</v>
          </cell>
          <cell r="H331">
            <v>1313530</v>
          </cell>
        </row>
        <row r="332">
          <cell r="A332" t="str">
            <v>GARZONES II</v>
          </cell>
          <cell r="C332">
            <v>39828</v>
          </cell>
          <cell r="D332">
            <v>2</v>
          </cell>
          <cell r="G332" t="str">
            <v>R</v>
          </cell>
          <cell r="H332">
            <v>1273510</v>
          </cell>
        </row>
        <row r="333">
          <cell r="A333" t="str">
            <v>GARZONES II</v>
          </cell>
          <cell r="C333">
            <v>39829</v>
          </cell>
          <cell r="D333">
            <v>2</v>
          </cell>
          <cell r="G333" t="str">
            <v>R</v>
          </cell>
          <cell r="H333">
            <v>1327330</v>
          </cell>
        </row>
        <row r="334">
          <cell r="A334" t="str">
            <v>GARZONES II</v>
          </cell>
          <cell r="C334">
            <v>39830</v>
          </cell>
          <cell r="D334">
            <v>2</v>
          </cell>
          <cell r="G334" t="str">
            <v>R</v>
          </cell>
          <cell r="H334">
            <v>1246140</v>
          </cell>
        </row>
        <row r="335">
          <cell r="A335" t="str">
            <v>GARZONES II</v>
          </cell>
          <cell r="C335">
            <v>39831</v>
          </cell>
          <cell r="D335">
            <v>2</v>
          </cell>
          <cell r="G335" t="str">
            <v>R</v>
          </cell>
          <cell r="H335">
            <v>1007400</v>
          </cell>
        </row>
        <row r="336">
          <cell r="A336" t="str">
            <v>GARZONES II</v>
          </cell>
          <cell r="C336">
            <v>39832</v>
          </cell>
          <cell r="D336">
            <v>2</v>
          </cell>
          <cell r="G336" t="str">
            <v>R</v>
          </cell>
          <cell r="H336">
            <v>1259940</v>
          </cell>
        </row>
        <row r="337">
          <cell r="A337" t="str">
            <v>GARZONES II</v>
          </cell>
          <cell r="C337">
            <v>39833</v>
          </cell>
          <cell r="D337">
            <v>2</v>
          </cell>
          <cell r="G337" t="str">
            <v>R</v>
          </cell>
          <cell r="H337">
            <v>1253730</v>
          </cell>
        </row>
        <row r="338">
          <cell r="A338" t="str">
            <v>GARZONES II</v>
          </cell>
          <cell r="C338">
            <v>39834</v>
          </cell>
          <cell r="D338">
            <v>2</v>
          </cell>
          <cell r="G338" t="str">
            <v>R</v>
          </cell>
          <cell r="H338">
            <v>1216700</v>
          </cell>
        </row>
        <row r="339">
          <cell r="A339" t="str">
            <v>GARZONES II</v>
          </cell>
          <cell r="C339">
            <v>39835</v>
          </cell>
          <cell r="D339">
            <v>2</v>
          </cell>
          <cell r="G339" t="str">
            <v>R</v>
          </cell>
          <cell r="H339">
            <v>1242000</v>
          </cell>
        </row>
        <row r="340">
          <cell r="A340" t="str">
            <v>GARZONES II</v>
          </cell>
          <cell r="C340">
            <v>39836</v>
          </cell>
          <cell r="D340">
            <v>2</v>
          </cell>
          <cell r="G340" t="str">
            <v>R</v>
          </cell>
          <cell r="H340">
            <v>1269140</v>
          </cell>
        </row>
        <row r="341">
          <cell r="A341" t="str">
            <v>GARZONES II</v>
          </cell>
          <cell r="C341">
            <v>39837</v>
          </cell>
          <cell r="D341">
            <v>2</v>
          </cell>
          <cell r="G341" t="str">
            <v>R</v>
          </cell>
          <cell r="H341">
            <v>1126080</v>
          </cell>
        </row>
        <row r="342">
          <cell r="A342" t="str">
            <v>GARZONES II</v>
          </cell>
          <cell r="C342">
            <v>39838</v>
          </cell>
          <cell r="D342">
            <v>2</v>
          </cell>
          <cell r="G342" t="str">
            <v>R</v>
          </cell>
          <cell r="H342">
            <v>891710</v>
          </cell>
        </row>
        <row r="343">
          <cell r="A343" t="str">
            <v>GARZONES II</v>
          </cell>
          <cell r="C343">
            <v>39839</v>
          </cell>
          <cell r="D343">
            <v>2</v>
          </cell>
          <cell r="G343" t="str">
            <v>R</v>
          </cell>
          <cell r="H343">
            <v>1221990</v>
          </cell>
        </row>
        <row r="344">
          <cell r="A344" t="str">
            <v>GARZONES II</v>
          </cell>
          <cell r="C344">
            <v>39840</v>
          </cell>
          <cell r="D344">
            <v>2</v>
          </cell>
          <cell r="G344" t="str">
            <v>R</v>
          </cell>
          <cell r="H344">
            <v>1226360</v>
          </cell>
        </row>
        <row r="345">
          <cell r="A345" t="str">
            <v>GARZONES II</v>
          </cell>
          <cell r="C345">
            <v>39841</v>
          </cell>
          <cell r="D345">
            <v>2</v>
          </cell>
          <cell r="G345" t="str">
            <v>R</v>
          </cell>
          <cell r="H345">
            <v>1202670</v>
          </cell>
        </row>
        <row r="346">
          <cell r="A346" t="str">
            <v>GARZONES II</v>
          </cell>
          <cell r="C346">
            <v>39842</v>
          </cell>
          <cell r="D346">
            <v>2</v>
          </cell>
          <cell r="G346" t="str">
            <v>R</v>
          </cell>
          <cell r="H346">
            <v>1215090</v>
          </cell>
        </row>
        <row r="347">
          <cell r="A347" t="str">
            <v>GARZONES II</v>
          </cell>
          <cell r="C347">
            <v>39843</v>
          </cell>
          <cell r="D347">
            <v>2</v>
          </cell>
          <cell r="G347" t="str">
            <v>R</v>
          </cell>
          <cell r="H347">
            <v>1320890</v>
          </cell>
        </row>
        <row r="348">
          <cell r="A348" t="str">
            <v>GARZONES II</v>
          </cell>
          <cell r="C348">
            <v>39844</v>
          </cell>
          <cell r="D348">
            <v>2</v>
          </cell>
          <cell r="G348" t="str">
            <v>R</v>
          </cell>
          <cell r="H348">
            <v>1224060</v>
          </cell>
        </row>
        <row r="349">
          <cell r="A349" t="str">
            <v>GARZONES II</v>
          </cell>
          <cell r="C349">
            <v>39814</v>
          </cell>
          <cell r="D349">
            <v>3</v>
          </cell>
          <cell r="G349" t="str">
            <v>P</v>
          </cell>
          <cell r="H349">
            <v>31500</v>
          </cell>
        </row>
        <row r="350">
          <cell r="A350" t="str">
            <v>GARZONES II</v>
          </cell>
          <cell r="C350">
            <v>39815</v>
          </cell>
          <cell r="D350">
            <v>3</v>
          </cell>
          <cell r="G350" t="str">
            <v>P</v>
          </cell>
          <cell r="H350">
            <v>23700</v>
          </cell>
        </row>
        <row r="351">
          <cell r="A351" t="str">
            <v>GARZONES II</v>
          </cell>
          <cell r="C351">
            <v>39816</v>
          </cell>
          <cell r="D351">
            <v>3</v>
          </cell>
          <cell r="G351" t="str">
            <v>P</v>
          </cell>
          <cell r="H351">
            <v>62700</v>
          </cell>
        </row>
        <row r="352">
          <cell r="A352" t="str">
            <v>GARZONES II</v>
          </cell>
          <cell r="C352">
            <v>39817</v>
          </cell>
          <cell r="D352">
            <v>3</v>
          </cell>
          <cell r="G352" t="str">
            <v>P</v>
          </cell>
          <cell r="H352">
            <v>25800</v>
          </cell>
        </row>
        <row r="353">
          <cell r="A353" t="str">
            <v>GARZONES II</v>
          </cell>
          <cell r="C353">
            <v>39818</v>
          </cell>
          <cell r="D353">
            <v>3</v>
          </cell>
          <cell r="G353" t="str">
            <v>P</v>
          </cell>
          <cell r="H353">
            <v>116800</v>
          </cell>
        </row>
        <row r="354">
          <cell r="A354" t="str">
            <v>GARZONES II</v>
          </cell>
          <cell r="C354">
            <v>39819</v>
          </cell>
          <cell r="D354">
            <v>3</v>
          </cell>
          <cell r="G354" t="str">
            <v>P</v>
          </cell>
          <cell r="H354">
            <v>104000</v>
          </cell>
        </row>
        <row r="355">
          <cell r="A355" t="str">
            <v>GARZONES II</v>
          </cell>
          <cell r="C355">
            <v>39820</v>
          </cell>
          <cell r="D355">
            <v>3</v>
          </cell>
          <cell r="G355" t="str">
            <v>P</v>
          </cell>
          <cell r="H355">
            <v>114100</v>
          </cell>
        </row>
        <row r="356">
          <cell r="A356" t="str">
            <v>GARZONES II</v>
          </cell>
          <cell r="C356">
            <v>39821</v>
          </cell>
          <cell r="D356">
            <v>3</v>
          </cell>
          <cell r="G356" t="str">
            <v>P</v>
          </cell>
          <cell r="H356">
            <v>93500</v>
          </cell>
        </row>
        <row r="357">
          <cell r="A357" t="str">
            <v>GARZONES II</v>
          </cell>
          <cell r="C357">
            <v>39822</v>
          </cell>
          <cell r="D357">
            <v>3</v>
          </cell>
          <cell r="G357" t="str">
            <v>P</v>
          </cell>
          <cell r="H357">
            <v>83500</v>
          </cell>
        </row>
        <row r="358">
          <cell r="A358" t="str">
            <v>GARZONES II</v>
          </cell>
          <cell r="C358">
            <v>39823</v>
          </cell>
          <cell r="D358">
            <v>3</v>
          </cell>
          <cell r="G358" t="str">
            <v>P</v>
          </cell>
          <cell r="H358">
            <v>46200</v>
          </cell>
        </row>
        <row r="359">
          <cell r="A359" t="str">
            <v>GARZONES II</v>
          </cell>
          <cell r="C359">
            <v>39824</v>
          </cell>
          <cell r="D359">
            <v>3</v>
          </cell>
          <cell r="G359" t="str">
            <v>P</v>
          </cell>
          <cell r="H359">
            <v>34800</v>
          </cell>
        </row>
        <row r="360">
          <cell r="A360" t="str">
            <v>GARZONES II</v>
          </cell>
          <cell r="C360">
            <v>39825</v>
          </cell>
          <cell r="D360">
            <v>3</v>
          </cell>
          <cell r="G360" t="str">
            <v>P</v>
          </cell>
          <cell r="H360">
            <v>76500</v>
          </cell>
        </row>
        <row r="361">
          <cell r="A361" t="str">
            <v>GARZONES II</v>
          </cell>
          <cell r="C361">
            <v>39826</v>
          </cell>
          <cell r="D361">
            <v>3</v>
          </cell>
          <cell r="G361" t="str">
            <v>P</v>
          </cell>
          <cell r="H361">
            <v>132000</v>
          </cell>
        </row>
        <row r="362">
          <cell r="A362" t="str">
            <v>GARZONES II</v>
          </cell>
          <cell r="C362">
            <v>39827</v>
          </cell>
          <cell r="D362">
            <v>3</v>
          </cell>
          <cell r="G362" t="str">
            <v>P</v>
          </cell>
          <cell r="H362">
            <v>50500</v>
          </cell>
        </row>
        <row r="363">
          <cell r="A363" t="str">
            <v>GARZONES II</v>
          </cell>
          <cell r="C363">
            <v>39828</v>
          </cell>
          <cell r="D363">
            <v>3</v>
          </cell>
          <cell r="G363" t="str">
            <v>P</v>
          </cell>
          <cell r="H363">
            <v>70500</v>
          </cell>
        </row>
        <row r="364">
          <cell r="A364" t="str">
            <v>GARZONES II</v>
          </cell>
          <cell r="C364">
            <v>39829</v>
          </cell>
          <cell r="D364">
            <v>3</v>
          </cell>
          <cell r="G364" t="str">
            <v>P</v>
          </cell>
          <cell r="H364">
            <v>86800</v>
          </cell>
        </row>
        <row r="365">
          <cell r="A365" t="str">
            <v>GARZONES II</v>
          </cell>
          <cell r="C365">
            <v>39830</v>
          </cell>
          <cell r="D365">
            <v>3</v>
          </cell>
          <cell r="G365" t="str">
            <v>P</v>
          </cell>
          <cell r="H365">
            <v>49200</v>
          </cell>
        </row>
        <row r="366">
          <cell r="A366" t="str">
            <v>GARZONES II</v>
          </cell>
          <cell r="C366">
            <v>39831</v>
          </cell>
          <cell r="D366">
            <v>3</v>
          </cell>
          <cell r="G366" t="str">
            <v>P</v>
          </cell>
          <cell r="H366">
            <v>36800</v>
          </cell>
        </row>
        <row r="367">
          <cell r="A367" t="str">
            <v>GARZONES II</v>
          </cell>
          <cell r="C367">
            <v>39832</v>
          </cell>
          <cell r="D367">
            <v>3</v>
          </cell>
          <cell r="G367" t="str">
            <v>P</v>
          </cell>
          <cell r="H367">
            <v>70600</v>
          </cell>
        </row>
        <row r="368">
          <cell r="A368" t="str">
            <v>GARZONES II</v>
          </cell>
          <cell r="C368">
            <v>39833</v>
          </cell>
          <cell r="D368">
            <v>3</v>
          </cell>
          <cell r="G368" t="str">
            <v>P</v>
          </cell>
          <cell r="H368">
            <v>52800</v>
          </cell>
        </row>
        <row r="369">
          <cell r="A369" t="str">
            <v>GARZONES II</v>
          </cell>
          <cell r="C369">
            <v>39834</v>
          </cell>
          <cell r="D369">
            <v>3</v>
          </cell>
          <cell r="G369" t="str">
            <v>P</v>
          </cell>
          <cell r="H369">
            <v>63200</v>
          </cell>
        </row>
        <row r="370">
          <cell r="A370" t="str">
            <v>GARZONES II</v>
          </cell>
          <cell r="C370">
            <v>39835</v>
          </cell>
          <cell r="D370">
            <v>3</v>
          </cell>
          <cell r="G370" t="str">
            <v>P</v>
          </cell>
          <cell r="H370">
            <v>54400</v>
          </cell>
        </row>
        <row r="371">
          <cell r="A371" t="str">
            <v>GARZONES II</v>
          </cell>
          <cell r="C371">
            <v>39836</v>
          </cell>
          <cell r="D371">
            <v>3</v>
          </cell>
          <cell r="G371" t="str">
            <v>P</v>
          </cell>
          <cell r="H371">
            <v>64900</v>
          </cell>
        </row>
        <row r="372">
          <cell r="A372" t="str">
            <v>GARZONES II</v>
          </cell>
          <cell r="C372">
            <v>39837</v>
          </cell>
          <cell r="D372">
            <v>3</v>
          </cell>
          <cell r="G372" t="str">
            <v>P</v>
          </cell>
          <cell r="H372">
            <v>70600</v>
          </cell>
        </row>
        <row r="373">
          <cell r="A373" t="str">
            <v>GARZONES II</v>
          </cell>
          <cell r="C373">
            <v>39838</v>
          </cell>
          <cell r="D373">
            <v>3</v>
          </cell>
          <cell r="G373" t="str">
            <v>P</v>
          </cell>
          <cell r="H373">
            <v>27200</v>
          </cell>
        </row>
        <row r="374">
          <cell r="A374" t="str">
            <v>GARZONES II</v>
          </cell>
          <cell r="C374">
            <v>39839</v>
          </cell>
          <cell r="D374">
            <v>3</v>
          </cell>
          <cell r="G374" t="str">
            <v>P</v>
          </cell>
          <cell r="H374">
            <v>67600</v>
          </cell>
        </row>
        <row r="375">
          <cell r="A375" t="str">
            <v>GARZONES II</v>
          </cell>
          <cell r="C375">
            <v>39840</v>
          </cell>
          <cell r="D375">
            <v>3</v>
          </cell>
          <cell r="G375" t="str">
            <v>P</v>
          </cell>
          <cell r="H375">
            <v>128200</v>
          </cell>
        </row>
        <row r="376">
          <cell r="A376" t="str">
            <v>GARZONES II</v>
          </cell>
          <cell r="C376">
            <v>39841</v>
          </cell>
          <cell r="D376">
            <v>3</v>
          </cell>
          <cell r="G376" t="str">
            <v>P</v>
          </cell>
          <cell r="H376">
            <v>96800</v>
          </cell>
        </row>
        <row r="377">
          <cell r="A377" t="str">
            <v>GARZONES II</v>
          </cell>
          <cell r="C377">
            <v>39842</v>
          </cell>
          <cell r="D377">
            <v>3</v>
          </cell>
          <cell r="G377" t="str">
            <v>P</v>
          </cell>
          <cell r="H377">
            <v>58800</v>
          </cell>
        </row>
        <row r="378">
          <cell r="A378" t="str">
            <v>GARZONES II</v>
          </cell>
          <cell r="C378">
            <v>39843</v>
          </cell>
          <cell r="D378">
            <v>3</v>
          </cell>
          <cell r="G378" t="str">
            <v>P</v>
          </cell>
          <cell r="H378">
            <v>118200</v>
          </cell>
        </row>
        <row r="379">
          <cell r="A379" t="str">
            <v>GARZONES II</v>
          </cell>
          <cell r="C379">
            <v>39844</v>
          </cell>
          <cell r="D379">
            <v>3</v>
          </cell>
          <cell r="G379" t="str">
            <v>P</v>
          </cell>
          <cell r="H379">
            <v>57500</v>
          </cell>
        </row>
      </sheetData>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
      <sheetName val="Recipiente"/>
      <sheetName val="Guia rec."/>
      <sheetName val="MEZCLAS"/>
      <sheetName val="Módulo1"/>
      <sheetName val="Módulo11"/>
      <sheetName val="Hoja1"/>
      <sheetName val="Guia_rec_"/>
      <sheetName val="183-LAB-01-0260"/>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INDICE DE COLAPSO"/>
      <sheetName val="BASE DE DATOS"/>
    </sheetNames>
    <sheetDataSet>
      <sheetData sheetId="0">
        <row r="5">
          <cell r="C5" t="str">
            <v>Suelo Seleccionado</v>
          </cell>
        </row>
        <row r="6">
          <cell r="C6" t="str">
            <v>Suelo Adecuado</v>
          </cell>
        </row>
        <row r="7">
          <cell r="C7" t="str">
            <v>Suelo Tolerable</v>
          </cell>
        </row>
        <row r="9">
          <cell r="C9" t="str">
            <v>Corona</v>
          </cell>
        </row>
        <row r="10">
          <cell r="C10" t="str">
            <v xml:space="preserve">Nucleo  </v>
          </cell>
        </row>
        <row r="11">
          <cell r="C11" t="str">
            <v>Cimiento</v>
          </cell>
        </row>
      </sheetData>
      <sheetData sheetId="1">
        <row r="20">
          <cell r="B20">
            <v>5</v>
          </cell>
        </row>
      </sheetData>
      <sheetData sheetId="2">
        <row r="7">
          <cell r="B7">
            <v>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
      <sheetName val="MEZCLAS"/>
      <sheetName val="Módulo1"/>
      <sheetName val="Módulo11"/>
    </sheetNames>
    <definedNames>
      <definedName name="Clasificacion"/>
    </definedNames>
    <sheetDataSet>
      <sheetData sheetId="0" refreshError="1"/>
      <sheetData sheetId="1"/>
      <sheetData sheetId="2" refreshError="1"/>
      <sheetData sheetId="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Varios\2019-10-07%20C&#225;lculos%20incumplimiento%20fondeo%20Ambiental.xlsx" TargetMode="Externa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M337"/>
  <sheetViews>
    <sheetView showGridLines="0" tabSelected="1" topLeftCell="A336" zoomScale="55" zoomScaleNormal="55" zoomScaleSheetLayoutView="70" zoomScalePageLayoutView="95" workbookViewId="0">
      <selection activeCell="B333" sqref="B333:T333"/>
    </sheetView>
  </sheetViews>
  <sheetFormatPr baseColWidth="10" defaultColWidth="10.7109375" defaultRowHeight="12.75" x14ac:dyDescent="0.2"/>
  <cols>
    <col min="1" max="1" width="2.42578125" style="1" customWidth="1"/>
    <col min="2" max="2" width="8.42578125" style="1" customWidth="1"/>
    <col min="3" max="3" width="10.5703125" style="1" customWidth="1"/>
    <col min="4" max="4" width="11.42578125" style="1" customWidth="1"/>
    <col min="5" max="5" width="13.42578125" style="1" customWidth="1"/>
    <col min="6" max="6" width="15" style="1" customWidth="1"/>
    <col min="7" max="7" width="14" style="1" customWidth="1"/>
    <col min="8" max="8" width="11.5703125" style="1" customWidth="1"/>
    <col min="9" max="9" width="23.42578125" style="25" customWidth="1"/>
    <col min="10" max="10" width="14.28515625" style="1" customWidth="1"/>
    <col min="11" max="11" width="12.42578125" style="1" customWidth="1"/>
    <col min="12" max="12" width="18.42578125" style="1" customWidth="1"/>
    <col min="13" max="13" width="7.42578125" style="1" customWidth="1"/>
    <col min="14" max="14" width="8.7109375" style="1" customWidth="1"/>
    <col min="15" max="15" width="15" style="1" customWidth="1"/>
    <col min="16" max="16" width="15.7109375" style="26" customWidth="1"/>
    <col min="17" max="17" width="18.5703125" style="26" customWidth="1"/>
    <col min="18" max="18" width="22.42578125" style="1" customWidth="1"/>
    <col min="19" max="19" width="8.42578125" style="1" customWidth="1"/>
    <col min="20" max="20" width="19.5703125" style="1" customWidth="1"/>
    <col min="21" max="21" width="10.7109375" style="1"/>
    <col min="22" max="22" width="11.42578125" style="1" bestFit="1" customWidth="1"/>
    <col min="23" max="23" width="10.7109375" style="1"/>
    <col min="24" max="24" width="11.42578125" style="1" bestFit="1" customWidth="1"/>
    <col min="25" max="26" width="12" style="1" bestFit="1" customWidth="1"/>
    <col min="27" max="27" width="13.42578125" style="1" bestFit="1" customWidth="1"/>
    <col min="28" max="16384" width="10.7109375" style="1"/>
  </cols>
  <sheetData>
    <row r="2" spans="2:20" ht="30" customHeight="1" x14ac:dyDescent="0.2">
      <c r="B2" s="596"/>
      <c r="C2" s="596"/>
      <c r="D2" s="596"/>
      <c r="E2" s="596"/>
      <c r="F2" s="486" t="s">
        <v>553</v>
      </c>
      <c r="G2" s="486"/>
      <c r="H2" s="486"/>
      <c r="I2" s="486"/>
      <c r="J2" s="486"/>
      <c r="K2" s="486"/>
      <c r="L2" s="486"/>
      <c r="M2" s="486"/>
      <c r="N2" s="486"/>
      <c r="O2" s="486"/>
      <c r="P2" s="486"/>
      <c r="Q2" s="486" t="s">
        <v>0</v>
      </c>
      <c r="R2" s="486"/>
      <c r="S2" s="596"/>
      <c r="T2" s="596"/>
    </row>
    <row r="3" spans="2:20" ht="30" customHeight="1" x14ac:dyDescent="0.2">
      <c r="B3" s="596"/>
      <c r="C3" s="596"/>
      <c r="D3" s="596"/>
      <c r="E3" s="596"/>
      <c r="F3" s="486" t="s">
        <v>554</v>
      </c>
      <c r="G3" s="486"/>
      <c r="H3" s="596" t="s">
        <v>1</v>
      </c>
      <c r="I3" s="596"/>
      <c r="J3" s="596"/>
      <c r="K3" s="596"/>
      <c r="L3" s="596"/>
      <c r="M3" s="596"/>
      <c r="N3" s="596"/>
      <c r="O3" s="596"/>
      <c r="P3" s="596"/>
      <c r="Q3" s="486" t="s">
        <v>2</v>
      </c>
      <c r="R3" s="486"/>
      <c r="S3" s="597"/>
      <c r="T3" s="597"/>
    </row>
    <row r="4" spans="2:20" ht="30" customHeight="1" x14ac:dyDescent="0.2">
      <c r="B4" s="596"/>
      <c r="C4" s="596"/>
      <c r="D4" s="596"/>
      <c r="E4" s="596"/>
      <c r="F4" s="486" t="s">
        <v>555</v>
      </c>
      <c r="G4" s="486"/>
      <c r="H4" s="596" t="s">
        <v>3</v>
      </c>
      <c r="I4" s="596"/>
      <c r="J4" s="596"/>
      <c r="K4" s="596"/>
      <c r="L4" s="596"/>
      <c r="M4" s="596"/>
      <c r="N4" s="596"/>
      <c r="O4" s="596"/>
      <c r="P4" s="596"/>
      <c r="Q4" s="486" t="s">
        <v>4</v>
      </c>
      <c r="R4" s="486"/>
      <c r="S4" s="593" t="s">
        <v>853</v>
      </c>
      <c r="T4" s="593"/>
    </row>
    <row r="5" spans="2:20" ht="14.25" x14ac:dyDescent="0.2">
      <c r="B5" s="594"/>
      <c r="C5" s="594"/>
      <c r="D5" s="594"/>
      <c r="E5" s="594"/>
      <c r="F5" s="594"/>
      <c r="G5" s="594"/>
      <c r="H5" s="594"/>
      <c r="I5" s="594"/>
      <c r="J5" s="594"/>
      <c r="K5" s="594"/>
      <c r="L5" s="594"/>
      <c r="M5" s="594"/>
      <c r="N5" s="594"/>
      <c r="O5" s="594"/>
      <c r="P5" s="594"/>
      <c r="Q5" s="594"/>
      <c r="R5" s="594"/>
      <c r="S5" s="594"/>
      <c r="T5" s="594"/>
    </row>
    <row r="6" spans="2:20" ht="22.5" customHeight="1" x14ac:dyDescent="0.2">
      <c r="B6" s="595" t="s">
        <v>5</v>
      </c>
      <c r="C6" s="595"/>
      <c r="D6" s="595"/>
      <c r="E6" s="595"/>
      <c r="F6" s="595"/>
      <c r="G6" s="595"/>
      <c r="H6" s="595"/>
      <c r="I6" s="595"/>
      <c r="J6" s="595"/>
      <c r="K6" s="595"/>
      <c r="L6" s="595"/>
      <c r="M6" s="595"/>
      <c r="N6" s="595"/>
      <c r="O6" s="595"/>
      <c r="P6" s="595"/>
      <c r="Q6" s="595"/>
      <c r="R6" s="595"/>
      <c r="S6" s="595"/>
      <c r="T6" s="595"/>
    </row>
    <row r="7" spans="2:20" ht="14.25" x14ac:dyDescent="0.2">
      <c r="B7" s="300"/>
      <c r="C7" s="300"/>
      <c r="D7" s="300"/>
      <c r="E7" s="300"/>
      <c r="F7" s="300"/>
      <c r="G7" s="300"/>
      <c r="H7" s="300"/>
      <c r="I7" s="300"/>
      <c r="J7" s="300"/>
      <c r="K7" s="300"/>
      <c r="L7" s="300"/>
      <c r="M7" s="300"/>
      <c r="N7" s="300"/>
      <c r="O7" s="300"/>
      <c r="P7" s="300"/>
      <c r="Q7" s="300"/>
      <c r="R7" s="300"/>
      <c r="S7" s="300"/>
      <c r="T7" s="300"/>
    </row>
    <row r="8" spans="2:20" ht="22.5" customHeight="1" x14ac:dyDescent="0.2">
      <c r="B8" s="526" t="s">
        <v>6</v>
      </c>
      <c r="C8" s="526"/>
      <c r="D8" s="526"/>
      <c r="E8" s="526"/>
      <c r="F8" s="526"/>
      <c r="G8" s="526"/>
      <c r="H8" s="526"/>
      <c r="I8" s="526"/>
      <c r="J8" s="526"/>
      <c r="K8" s="526"/>
      <c r="L8" s="526"/>
      <c r="M8" s="526"/>
      <c r="N8" s="526"/>
      <c r="O8" s="526"/>
      <c r="P8" s="526"/>
      <c r="Q8" s="526"/>
      <c r="R8" s="526"/>
      <c r="S8" s="526"/>
      <c r="T8" s="526"/>
    </row>
    <row r="9" spans="2:20" ht="22.5" customHeight="1" x14ac:dyDescent="0.2">
      <c r="B9" s="498" t="s">
        <v>7</v>
      </c>
      <c r="C9" s="499"/>
      <c r="D9" s="499"/>
      <c r="E9" s="499"/>
      <c r="F9" s="499"/>
      <c r="G9" s="499"/>
      <c r="H9" s="499"/>
      <c r="I9" s="499"/>
      <c r="J9" s="499"/>
      <c r="K9" s="499"/>
      <c r="L9" s="499"/>
      <c r="M9" s="499"/>
      <c r="N9" s="499"/>
      <c r="O9" s="499"/>
      <c r="P9" s="499"/>
      <c r="Q9" s="499"/>
      <c r="R9" s="499"/>
      <c r="S9" s="499"/>
      <c r="T9" s="500"/>
    </row>
    <row r="10" spans="2:20" ht="22.5" customHeight="1" x14ac:dyDescent="0.2">
      <c r="B10" s="454" t="s">
        <v>8</v>
      </c>
      <c r="C10" s="454"/>
      <c r="D10" s="454"/>
      <c r="E10" s="454"/>
      <c r="F10" s="507" t="s">
        <v>9</v>
      </c>
      <c r="G10" s="508"/>
      <c r="H10" s="508"/>
      <c r="I10" s="509"/>
      <c r="J10" s="601" t="s">
        <v>10</v>
      </c>
      <c r="K10" s="602"/>
      <c r="L10" s="602"/>
      <c r="M10" s="602"/>
      <c r="N10" s="603"/>
      <c r="O10" s="507" t="s">
        <v>11</v>
      </c>
      <c r="P10" s="508"/>
      <c r="Q10" s="509"/>
      <c r="R10" s="501" t="s">
        <v>12</v>
      </c>
      <c r="S10" s="501"/>
      <c r="T10" s="501"/>
    </row>
    <row r="11" spans="2:20" ht="22.5" customHeight="1" x14ac:dyDescent="0.2">
      <c r="B11" s="454"/>
      <c r="C11" s="454"/>
      <c r="D11" s="454"/>
      <c r="E11" s="454"/>
      <c r="F11" s="598"/>
      <c r="G11" s="599"/>
      <c r="H11" s="599"/>
      <c r="I11" s="600"/>
      <c r="J11" s="604"/>
      <c r="K11" s="605"/>
      <c r="L11" s="605"/>
      <c r="M11" s="605"/>
      <c r="N11" s="606"/>
      <c r="O11" s="598"/>
      <c r="P11" s="599"/>
      <c r="Q11" s="600"/>
      <c r="R11" s="501"/>
      <c r="S11" s="501"/>
      <c r="T11" s="501"/>
    </row>
    <row r="12" spans="2:20" ht="168" customHeight="1" x14ac:dyDescent="0.2">
      <c r="B12" s="542" t="s">
        <v>13</v>
      </c>
      <c r="C12" s="543"/>
      <c r="D12" s="543"/>
      <c r="E12" s="544"/>
      <c r="F12" s="554" t="s">
        <v>659</v>
      </c>
      <c r="G12" s="555"/>
      <c r="H12" s="555"/>
      <c r="I12" s="556"/>
      <c r="J12" s="575" t="s">
        <v>660</v>
      </c>
      <c r="K12" s="576"/>
      <c r="L12" s="576"/>
      <c r="M12" s="576"/>
      <c r="N12" s="577"/>
      <c r="O12" s="554" t="s">
        <v>662</v>
      </c>
      <c r="P12" s="555"/>
      <c r="Q12" s="556"/>
      <c r="R12" s="548" t="s">
        <v>789</v>
      </c>
      <c r="S12" s="549"/>
      <c r="T12" s="550"/>
    </row>
    <row r="13" spans="2:20" ht="168" customHeight="1" x14ac:dyDescent="0.2">
      <c r="B13" s="545"/>
      <c r="C13" s="546"/>
      <c r="D13" s="546"/>
      <c r="E13" s="547"/>
      <c r="F13" s="563"/>
      <c r="G13" s="564"/>
      <c r="H13" s="564"/>
      <c r="I13" s="565"/>
      <c r="J13" s="575" t="s">
        <v>661</v>
      </c>
      <c r="K13" s="576"/>
      <c r="L13" s="576"/>
      <c r="M13" s="576"/>
      <c r="N13" s="577"/>
      <c r="O13" s="563"/>
      <c r="P13" s="564"/>
      <c r="Q13" s="565"/>
      <c r="R13" s="607"/>
      <c r="S13" s="608"/>
      <c r="T13" s="609"/>
    </row>
    <row r="14" spans="2:20" ht="409.6" customHeight="1" x14ac:dyDescent="0.2">
      <c r="B14" s="542" t="s">
        <v>14</v>
      </c>
      <c r="C14" s="543"/>
      <c r="D14" s="543"/>
      <c r="E14" s="544"/>
      <c r="F14" s="554" t="s">
        <v>556</v>
      </c>
      <c r="G14" s="555"/>
      <c r="H14" s="555"/>
      <c r="I14" s="556"/>
      <c r="J14" s="554" t="s">
        <v>658</v>
      </c>
      <c r="K14" s="555"/>
      <c r="L14" s="555"/>
      <c r="M14" s="555"/>
      <c r="N14" s="556"/>
      <c r="O14" s="554" t="s">
        <v>663</v>
      </c>
      <c r="P14" s="555"/>
      <c r="Q14" s="556"/>
      <c r="R14" s="548" t="s">
        <v>790</v>
      </c>
      <c r="S14" s="549"/>
      <c r="T14" s="550"/>
    </row>
    <row r="15" spans="2:20" ht="351.6" customHeight="1" x14ac:dyDescent="0.2">
      <c r="B15" s="560"/>
      <c r="C15" s="561"/>
      <c r="D15" s="561"/>
      <c r="E15" s="562"/>
      <c r="F15" s="557"/>
      <c r="G15" s="558"/>
      <c r="H15" s="558"/>
      <c r="I15" s="559"/>
      <c r="J15" s="557"/>
      <c r="K15" s="558"/>
      <c r="L15" s="558"/>
      <c r="M15" s="558"/>
      <c r="N15" s="559"/>
      <c r="O15" s="557"/>
      <c r="P15" s="558"/>
      <c r="Q15" s="559"/>
      <c r="R15" s="551"/>
      <c r="S15" s="552"/>
      <c r="T15" s="553"/>
    </row>
    <row r="16" spans="2:20" ht="409.6" customHeight="1" x14ac:dyDescent="0.2">
      <c r="B16" s="542" t="s">
        <v>15</v>
      </c>
      <c r="C16" s="543"/>
      <c r="D16" s="543"/>
      <c r="E16" s="544"/>
      <c r="F16" s="554" t="s">
        <v>677</v>
      </c>
      <c r="G16" s="555"/>
      <c r="H16" s="555"/>
      <c r="I16" s="556"/>
      <c r="J16" s="554" t="s">
        <v>121</v>
      </c>
      <c r="K16" s="555"/>
      <c r="L16" s="555"/>
      <c r="M16" s="555"/>
      <c r="N16" s="556"/>
      <c r="O16" s="554" t="s">
        <v>657</v>
      </c>
      <c r="P16" s="555"/>
      <c r="Q16" s="556"/>
      <c r="R16" s="268" t="s">
        <v>791</v>
      </c>
      <c r="S16" s="328"/>
      <c r="T16" s="269"/>
    </row>
    <row r="17" spans="2:20" ht="409.6" customHeight="1" x14ac:dyDescent="0.2">
      <c r="B17" s="560"/>
      <c r="C17" s="561"/>
      <c r="D17" s="561"/>
      <c r="E17" s="562"/>
      <c r="F17" s="557"/>
      <c r="G17" s="558"/>
      <c r="H17" s="558"/>
      <c r="I17" s="559"/>
      <c r="J17" s="557"/>
      <c r="K17" s="558"/>
      <c r="L17" s="558"/>
      <c r="M17" s="558"/>
      <c r="N17" s="559"/>
      <c r="O17" s="557"/>
      <c r="P17" s="558"/>
      <c r="Q17" s="559"/>
      <c r="R17" s="270"/>
      <c r="S17" s="383"/>
      <c r="T17" s="271"/>
    </row>
    <row r="18" spans="2:20" ht="41.45" customHeight="1" x14ac:dyDescent="0.2">
      <c r="B18" s="545"/>
      <c r="C18" s="546"/>
      <c r="D18" s="546"/>
      <c r="E18" s="547"/>
      <c r="F18" s="563"/>
      <c r="G18" s="564"/>
      <c r="H18" s="564"/>
      <c r="I18" s="565"/>
      <c r="J18" s="563"/>
      <c r="K18" s="564"/>
      <c r="L18" s="564"/>
      <c r="M18" s="564"/>
      <c r="N18" s="565"/>
      <c r="O18" s="563"/>
      <c r="P18" s="564"/>
      <c r="Q18" s="565"/>
      <c r="R18" s="272"/>
      <c r="S18" s="330"/>
      <c r="T18" s="273"/>
    </row>
    <row r="19" spans="2:20" ht="409.6" customHeight="1" x14ac:dyDescent="0.2">
      <c r="B19" s="542" t="s">
        <v>16</v>
      </c>
      <c r="C19" s="543"/>
      <c r="D19" s="543"/>
      <c r="E19" s="544"/>
      <c r="F19" s="554" t="s">
        <v>656</v>
      </c>
      <c r="G19" s="555"/>
      <c r="H19" s="555"/>
      <c r="I19" s="556"/>
      <c r="J19" s="554" t="s">
        <v>654</v>
      </c>
      <c r="K19" s="555"/>
      <c r="L19" s="555"/>
      <c r="M19" s="555"/>
      <c r="N19" s="556"/>
      <c r="O19" s="268" t="s">
        <v>655</v>
      </c>
      <c r="P19" s="328"/>
      <c r="Q19" s="269"/>
      <c r="R19" s="566"/>
      <c r="S19" s="567"/>
      <c r="T19" s="568"/>
    </row>
    <row r="20" spans="2:20" ht="409.6" customHeight="1" x14ac:dyDescent="0.2">
      <c r="B20" s="560"/>
      <c r="C20" s="561"/>
      <c r="D20" s="561"/>
      <c r="E20" s="562"/>
      <c r="F20" s="557"/>
      <c r="G20" s="558"/>
      <c r="H20" s="558"/>
      <c r="I20" s="559"/>
      <c r="J20" s="557"/>
      <c r="K20" s="558"/>
      <c r="L20" s="558"/>
      <c r="M20" s="558"/>
      <c r="N20" s="559"/>
      <c r="O20" s="270"/>
      <c r="P20" s="383"/>
      <c r="Q20" s="271"/>
      <c r="R20" s="569"/>
      <c r="S20" s="570"/>
      <c r="T20" s="571"/>
    </row>
    <row r="21" spans="2:20" ht="409.6" customHeight="1" x14ac:dyDescent="0.2">
      <c r="B21" s="560"/>
      <c r="C21" s="561"/>
      <c r="D21" s="561"/>
      <c r="E21" s="562"/>
      <c r="F21" s="557"/>
      <c r="G21" s="558"/>
      <c r="H21" s="558"/>
      <c r="I21" s="559"/>
      <c r="J21" s="557"/>
      <c r="K21" s="558"/>
      <c r="L21" s="558"/>
      <c r="M21" s="558"/>
      <c r="N21" s="559"/>
      <c r="O21" s="270"/>
      <c r="P21" s="383"/>
      <c r="Q21" s="271"/>
      <c r="R21" s="569"/>
      <c r="S21" s="570"/>
      <c r="T21" s="571"/>
    </row>
    <row r="22" spans="2:20" ht="200.45" customHeight="1" x14ac:dyDescent="0.2">
      <c r="B22" s="545"/>
      <c r="C22" s="546"/>
      <c r="D22" s="546"/>
      <c r="E22" s="547"/>
      <c r="F22" s="563"/>
      <c r="G22" s="564"/>
      <c r="H22" s="564"/>
      <c r="I22" s="565"/>
      <c r="J22" s="563"/>
      <c r="K22" s="564"/>
      <c r="L22" s="564"/>
      <c r="M22" s="564"/>
      <c r="N22" s="565"/>
      <c r="O22" s="272"/>
      <c r="P22" s="330"/>
      <c r="Q22" s="273"/>
      <c r="R22" s="572"/>
      <c r="S22" s="573"/>
      <c r="T22" s="574"/>
    </row>
    <row r="23" spans="2:20" ht="107.45" customHeight="1" x14ac:dyDescent="0.2">
      <c r="B23" s="542" t="s">
        <v>17</v>
      </c>
      <c r="C23" s="543"/>
      <c r="D23" s="543"/>
      <c r="E23" s="544"/>
      <c r="F23" s="554" t="s">
        <v>664</v>
      </c>
      <c r="G23" s="555"/>
      <c r="H23" s="555"/>
      <c r="I23" s="556"/>
      <c r="J23" s="575" t="s">
        <v>18</v>
      </c>
      <c r="K23" s="576"/>
      <c r="L23" s="576"/>
      <c r="M23" s="576"/>
      <c r="N23" s="577"/>
      <c r="O23" s="554" t="s">
        <v>666</v>
      </c>
      <c r="P23" s="555"/>
      <c r="Q23" s="556"/>
      <c r="R23" s="554" t="s">
        <v>667</v>
      </c>
      <c r="S23" s="555"/>
      <c r="T23" s="556"/>
    </row>
    <row r="24" spans="2:20" ht="409.6" customHeight="1" x14ac:dyDescent="0.2">
      <c r="B24" s="560"/>
      <c r="C24" s="561"/>
      <c r="D24" s="561"/>
      <c r="E24" s="562"/>
      <c r="F24" s="557"/>
      <c r="G24" s="558"/>
      <c r="H24" s="558"/>
      <c r="I24" s="559"/>
      <c r="J24" s="554" t="s">
        <v>665</v>
      </c>
      <c r="K24" s="555"/>
      <c r="L24" s="555"/>
      <c r="M24" s="555"/>
      <c r="N24" s="556"/>
      <c r="O24" s="557"/>
      <c r="P24" s="558"/>
      <c r="Q24" s="559"/>
      <c r="R24" s="557"/>
      <c r="S24" s="558"/>
      <c r="T24" s="559"/>
    </row>
    <row r="25" spans="2:20" ht="409.6" customHeight="1" x14ac:dyDescent="0.2">
      <c r="B25" s="560"/>
      <c r="C25" s="561"/>
      <c r="D25" s="561"/>
      <c r="E25" s="562"/>
      <c r="F25" s="557"/>
      <c r="G25" s="558"/>
      <c r="H25" s="558"/>
      <c r="I25" s="559"/>
      <c r="J25" s="557"/>
      <c r="K25" s="558"/>
      <c r="L25" s="558"/>
      <c r="M25" s="558"/>
      <c r="N25" s="559"/>
      <c r="O25" s="557"/>
      <c r="P25" s="558"/>
      <c r="Q25" s="559"/>
      <c r="R25" s="557"/>
      <c r="S25" s="558"/>
      <c r="T25" s="559"/>
    </row>
    <row r="26" spans="2:20" ht="409.6" customHeight="1" x14ac:dyDescent="0.2">
      <c r="B26" s="560"/>
      <c r="C26" s="561"/>
      <c r="D26" s="561"/>
      <c r="E26" s="562"/>
      <c r="F26" s="557"/>
      <c r="G26" s="558"/>
      <c r="H26" s="558"/>
      <c r="I26" s="559"/>
      <c r="J26" s="557"/>
      <c r="K26" s="558"/>
      <c r="L26" s="558"/>
      <c r="M26" s="558"/>
      <c r="N26" s="559"/>
      <c r="O26" s="557"/>
      <c r="P26" s="558"/>
      <c r="Q26" s="559"/>
      <c r="R26" s="557"/>
      <c r="S26" s="558"/>
      <c r="T26" s="559"/>
    </row>
    <row r="27" spans="2:20" ht="144" customHeight="1" x14ac:dyDescent="0.2">
      <c r="B27" s="545"/>
      <c r="C27" s="546"/>
      <c r="D27" s="546"/>
      <c r="E27" s="547"/>
      <c r="F27" s="563"/>
      <c r="G27" s="564"/>
      <c r="H27" s="564"/>
      <c r="I27" s="565"/>
      <c r="J27" s="563"/>
      <c r="K27" s="564"/>
      <c r="L27" s="564"/>
      <c r="M27" s="564"/>
      <c r="N27" s="565"/>
      <c r="O27" s="563"/>
      <c r="P27" s="564"/>
      <c r="Q27" s="565"/>
      <c r="R27" s="563"/>
      <c r="S27" s="564"/>
      <c r="T27" s="565"/>
    </row>
    <row r="28" spans="2:20" ht="82.5" customHeight="1" x14ac:dyDescent="0.2">
      <c r="B28" s="486" t="s">
        <v>19</v>
      </c>
      <c r="C28" s="486"/>
      <c r="D28" s="486"/>
      <c r="E28" s="486"/>
      <c r="F28" s="575" t="s">
        <v>668</v>
      </c>
      <c r="G28" s="576"/>
      <c r="H28" s="576"/>
      <c r="I28" s="577"/>
      <c r="J28" s="578" t="s">
        <v>122</v>
      </c>
      <c r="K28" s="578"/>
      <c r="L28" s="578"/>
      <c r="M28" s="578"/>
      <c r="N28" s="578"/>
      <c r="O28" s="575" t="s">
        <v>123</v>
      </c>
      <c r="P28" s="576"/>
      <c r="Q28" s="577"/>
      <c r="R28" s="590"/>
      <c r="S28" s="591"/>
      <c r="T28" s="592"/>
    </row>
    <row r="29" spans="2:20" ht="133.9" customHeight="1" x14ac:dyDescent="0.2">
      <c r="B29" s="486" t="s">
        <v>20</v>
      </c>
      <c r="C29" s="486"/>
      <c r="D29" s="486"/>
      <c r="E29" s="486"/>
      <c r="F29" s="554" t="s">
        <v>670</v>
      </c>
      <c r="G29" s="555"/>
      <c r="H29" s="555"/>
      <c r="I29" s="556"/>
      <c r="J29" s="575" t="s">
        <v>671</v>
      </c>
      <c r="K29" s="576"/>
      <c r="L29" s="576"/>
      <c r="M29" s="576"/>
      <c r="N29" s="577"/>
      <c r="O29" s="575" t="s">
        <v>669</v>
      </c>
      <c r="P29" s="576"/>
      <c r="Q29" s="576"/>
      <c r="R29" s="441" t="s">
        <v>792</v>
      </c>
      <c r="S29" s="591"/>
      <c r="T29" s="592"/>
    </row>
    <row r="30" spans="2:20" ht="237.6" customHeight="1" x14ac:dyDescent="0.2">
      <c r="B30" s="486" t="s">
        <v>21</v>
      </c>
      <c r="C30" s="486"/>
      <c r="D30" s="486"/>
      <c r="E30" s="486"/>
      <c r="F30" s="590"/>
      <c r="G30" s="591"/>
      <c r="H30" s="591"/>
      <c r="I30" s="592"/>
      <c r="J30" s="610"/>
      <c r="K30" s="610"/>
      <c r="L30" s="610"/>
      <c r="M30" s="610"/>
      <c r="N30" s="610"/>
      <c r="O30" s="575" t="s">
        <v>672</v>
      </c>
      <c r="P30" s="576"/>
      <c r="Q30" s="577"/>
      <c r="R30" s="590"/>
      <c r="S30" s="591"/>
      <c r="T30" s="592"/>
    </row>
    <row r="31" spans="2:20" ht="409.6" customHeight="1" x14ac:dyDescent="0.2">
      <c r="B31" s="542" t="s">
        <v>22</v>
      </c>
      <c r="C31" s="543"/>
      <c r="D31" s="543"/>
      <c r="E31" s="544"/>
      <c r="F31" s="554" t="s">
        <v>557</v>
      </c>
      <c r="G31" s="555"/>
      <c r="H31" s="555"/>
      <c r="I31" s="556"/>
      <c r="J31" s="554" t="s">
        <v>673</v>
      </c>
      <c r="K31" s="555"/>
      <c r="L31" s="555"/>
      <c r="M31" s="555"/>
      <c r="N31" s="556"/>
      <c r="O31" s="554" t="s">
        <v>125</v>
      </c>
      <c r="P31" s="555"/>
      <c r="Q31" s="556"/>
      <c r="R31" s="554" t="s">
        <v>124</v>
      </c>
      <c r="S31" s="555"/>
      <c r="T31" s="556"/>
    </row>
    <row r="32" spans="2:20" ht="15" customHeight="1" x14ac:dyDescent="0.2">
      <c r="B32" s="545"/>
      <c r="C32" s="546"/>
      <c r="D32" s="546"/>
      <c r="E32" s="547"/>
      <c r="F32" s="563"/>
      <c r="G32" s="564"/>
      <c r="H32" s="564"/>
      <c r="I32" s="565"/>
      <c r="J32" s="563"/>
      <c r="K32" s="564"/>
      <c r="L32" s="564"/>
      <c r="M32" s="564"/>
      <c r="N32" s="565"/>
      <c r="O32" s="563"/>
      <c r="P32" s="564"/>
      <c r="Q32" s="565"/>
      <c r="R32" s="563"/>
      <c r="S32" s="564"/>
      <c r="T32" s="565"/>
    </row>
    <row r="33" spans="2:20" ht="409.15" customHeight="1" x14ac:dyDescent="0.2">
      <c r="B33" s="542" t="s">
        <v>23</v>
      </c>
      <c r="C33" s="543"/>
      <c r="D33" s="543"/>
      <c r="E33" s="544"/>
      <c r="F33" s="554" t="s">
        <v>674</v>
      </c>
      <c r="G33" s="555"/>
      <c r="H33" s="555"/>
      <c r="I33" s="556"/>
      <c r="J33" s="268" t="s">
        <v>675</v>
      </c>
      <c r="K33" s="328"/>
      <c r="L33" s="328"/>
      <c r="M33" s="328"/>
      <c r="N33" s="269"/>
      <c r="O33" s="268" t="s">
        <v>676</v>
      </c>
      <c r="P33" s="328"/>
      <c r="Q33" s="269"/>
      <c r="R33" s="268"/>
      <c r="S33" s="328"/>
      <c r="T33" s="269"/>
    </row>
    <row r="34" spans="2:20" ht="79.900000000000006" customHeight="1" x14ac:dyDescent="0.2">
      <c r="B34" s="545"/>
      <c r="C34" s="546"/>
      <c r="D34" s="546"/>
      <c r="E34" s="547"/>
      <c r="F34" s="563"/>
      <c r="G34" s="564"/>
      <c r="H34" s="564"/>
      <c r="I34" s="565"/>
      <c r="J34" s="272"/>
      <c r="K34" s="330"/>
      <c r="L34" s="330"/>
      <c r="M34" s="330"/>
      <c r="N34" s="273"/>
      <c r="O34" s="272"/>
      <c r="P34" s="330"/>
      <c r="Q34" s="273"/>
      <c r="R34" s="272"/>
      <c r="S34" s="330"/>
      <c r="T34" s="273"/>
    </row>
    <row r="35" spans="2:20" ht="409.6" customHeight="1" x14ac:dyDescent="0.2">
      <c r="B35" s="486" t="s">
        <v>24</v>
      </c>
      <c r="C35" s="486"/>
      <c r="D35" s="486"/>
      <c r="E35" s="486"/>
      <c r="F35" s="300"/>
      <c r="G35" s="300"/>
      <c r="H35" s="300"/>
      <c r="I35" s="300"/>
      <c r="J35" s="300" t="s">
        <v>126</v>
      </c>
      <c r="K35" s="300"/>
      <c r="L35" s="300"/>
      <c r="M35" s="300"/>
      <c r="N35" s="300"/>
      <c r="O35" s="541" t="s">
        <v>793</v>
      </c>
      <c r="P35" s="541"/>
      <c r="Q35" s="541"/>
      <c r="R35" s="300"/>
      <c r="S35" s="300"/>
      <c r="T35" s="300"/>
    </row>
    <row r="36" spans="2:20" ht="206.45" customHeight="1" x14ac:dyDescent="0.2">
      <c r="B36" s="486"/>
      <c r="C36" s="486"/>
      <c r="D36" s="486"/>
      <c r="E36" s="486"/>
      <c r="F36" s="300"/>
      <c r="G36" s="300"/>
      <c r="H36" s="300"/>
      <c r="I36" s="300"/>
      <c r="J36" s="300"/>
      <c r="K36" s="300"/>
      <c r="L36" s="300"/>
      <c r="M36" s="300"/>
      <c r="N36" s="300"/>
      <c r="O36" s="541"/>
      <c r="P36" s="541"/>
      <c r="Q36" s="541"/>
      <c r="R36" s="300"/>
      <c r="S36" s="300"/>
      <c r="T36" s="300"/>
    </row>
    <row r="37" spans="2:20" ht="30" customHeight="1" x14ac:dyDescent="0.2">
      <c r="B37" s="611" t="s">
        <v>111</v>
      </c>
      <c r="C37" s="612"/>
      <c r="D37" s="612"/>
      <c r="E37" s="612"/>
      <c r="F37" s="612"/>
      <c r="G37" s="612"/>
      <c r="H37" s="612"/>
      <c r="I37" s="612"/>
      <c r="J37" s="612"/>
      <c r="K37" s="612"/>
      <c r="L37" s="612"/>
      <c r="M37" s="612"/>
      <c r="N37" s="612"/>
      <c r="O37" s="612"/>
      <c r="P37" s="612"/>
      <c r="Q37" s="612"/>
      <c r="R37" s="612"/>
      <c r="S37" s="612"/>
      <c r="T37" s="613"/>
    </row>
    <row r="38" spans="2:20" ht="22.5" customHeight="1" x14ac:dyDescent="0.2">
      <c r="B38" s="244" t="s">
        <v>25</v>
      </c>
      <c r="C38" s="299"/>
      <c r="D38" s="299"/>
      <c r="E38" s="299"/>
      <c r="F38" s="299"/>
      <c r="G38" s="299"/>
      <c r="H38" s="245"/>
      <c r="I38" s="244" t="s">
        <v>26</v>
      </c>
      <c r="J38" s="245"/>
      <c r="K38" s="244" t="s">
        <v>4</v>
      </c>
      <c r="L38" s="245"/>
      <c r="M38" s="244" t="s">
        <v>27</v>
      </c>
      <c r="N38" s="299"/>
      <c r="O38" s="299"/>
      <c r="P38" s="299"/>
      <c r="Q38" s="299"/>
      <c r="R38" s="245"/>
      <c r="S38" s="244" t="s">
        <v>4</v>
      </c>
      <c r="T38" s="245"/>
    </row>
    <row r="39" spans="2:20" ht="36" customHeight="1" x14ac:dyDescent="0.2">
      <c r="B39" s="241" t="s">
        <v>795</v>
      </c>
      <c r="C39" s="242"/>
      <c r="D39" s="242"/>
      <c r="E39" s="242"/>
      <c r="F39" s="242"/>
      <c r="G39" s="242"/>
      <c r="H39" s="243"/>
      <c r="I39" s="236" t="s">
        <v>796</v>
      </c>
      <c r="J39" s="237"/>
      <c r="K39" s="238">
        <v>43782</v>
      </c>
      <c r="L39" s="239"/>
      <c r="M39" s="236" t="s">
        <v>794</v>
      </c>
      <c r="N39" s="240"/>
      <c r="O39" s="240"/>
      <c r="P39" s="240"/>
      <c r="Q39" s="240"/>
      <c r="R39" s="237"/>
      <c r="S39" s="207"/>
      <c r="T39" s="208"/>
    </row>
    <row r="40" spans="2:20" ht="37.5" customHeight="1" x14ac:dyDescent="0.2">
      <c r="B40" s="233" t="s">
        <v>955</v>
      </c>
      <c r="C40" s="234"/>
      <c r="D40" s="234"/>
      <c r="E40" s="234"/>
      <c r="F40" s="234"/>
      <c r="G40" s="234"/>
      <c r="H40" s="235"/>
      <c r="I40" s="236" t="s">
        <v>956</v>
      </c>
      <c r="J40" s="237"/>
      <c r="K40" s="238">
        <v>43908</v>
      </c>
      <c r="L40" s="239"/>
      <c r="M40" s="236" t="s">
        <v>794</v>
      </c>
      <c r="N40" s="240"/>
      <c r="O40" s="240"/>
      <c r="P40" s="240"/>
      <c r="Q40" s="240"/>
      <c r="R40" s="237"/>
      <c r="S40" s="207"/>
      <c r="T40" s="208"/>
    </row>
    <row r="41" spans="2:20" ht="41.25" customHeight="1" x14ac:dyDescent="0.2">
      <c r="B41" s="233" t="s">
        <v>957</v>
      </c>
      <c r="C41" s="234"/>
      <c r="D41" s="234"/>
      <c r="E41" s="234"/>
      <c r="F41" s="234"/>
      <c r="G41" s="234"/>
      <c r="H41" s="235"/>
      <c r="I41" s="236" t="s">
        <v>958</v>
      </c>
      <c r="J41" s="237"/>
      <c r="K41" s="238">
        <v>43908</v>
      </c>
      <c r="L41" s="239"/>
      <c r="M41" s="236" t="s">
        <v>794</v>
      </c>
      <c r="N41" s="240"/>
      <c r="O41" s="240"/>
      <c r="P41" s="240"/>
      <c r="Q41" s="240"/>
      <c r="R41" s="237"/>
      <c r="S41" s="207"/>
      <c r="T41" s="208"/>
    </row>
    <row r="42" spans="2:20" ht="34.5" customHeight="1" x14ac:dyDescent="0.2">
      <c r="B42" s="275" t="s">
        <v>971</v>
      </c>
      <c r="C42" s="276"/>
      <c r="D42" s="276"/>
      <c r="E42" s="276"/>
      <c r="F42" s="276"/>
      <c r="G42" s="276"/>
      <c r="H42" s="277"/>
      <c r="I42" s="283" t="s">
        <v>972</v>
      </c>
      <c r="J42" s="282"/>
      <c r="K42" s="249">
        <v>43923</v>
      </c>
      <c r="L42" s="282"/>
      <c r="M42" s="236" t="s">
        <v>794</v>
      </c>
      <c r="N42" s="240"/>
      <c r="O42" s="240"/>
      <c r="P42" s="240"/>
      <c r="Q42" s="240"/>
      <c r="R42" s="237"/>
      <c r="S42" s="181"/>
      <c r="T42" s="182"/>
    </row>
    <row r="43" spans="2:20" ht="35.25" customHeight="1" x14ac:dyDescent="0.2">
      <c r="B43" s="274" t="s">
        <v>959</v>
      </c>
      <c r="C43" s="274"/>
      <c r="D43" s="274"/>
      <c r="E43" s="274"/>
      <c r="F43" s="274"/>
      <c r="G43" s="274"/>
      <c r="H43" s="274"/>
      <c r="I43" s="283" t="s">
        <v>960</v>
      </c>
      <c r="J43" s="282"/>
      <c r="K43" s="249">
        <v>43917</v>
      </c>
      <c r="L43" s="282"/>
      <c r="M43" s="236" t="s">
        <v>794</v>
      </c>
      <c r="N43" s="240"/>
      <c r="O43" s="240"/>
      <c r="P43" s="240"/>
      <c r="Q43" s="240"/>
      <c r="R43" s="237"/>
      <c r="S43" s="181"/>
      <c r="T43" s="182"/>
    </row>
    <row r="44" spans="2:20" ht="57.75" customHeight="1" x14ac:dyDescent="0.2">
      <c r="B44" s="275" t="s">
        <v>961</v>
      </c>
      <c r="C44" s="276"/>
      <c r="D44" s="276"/>
      <c r="E44" s="276"/>
      <c r="F44" s="276"/>
      <c r="G44" s="276"/>
      <c r="H44" s="277"/>
      <c r="I44" s="283" t="s">
        <v>962</v>
      </c>
      <c r="J44" s="282"/>
      <c r="K44" s="249">
        <v>43922</v>
      </c>
      <c r="L44" s="282"/>
      <c r="M44" s="236" t="s">
        <v>794</v>
      </c>
      <c r="N44" s="240"/>
      <c r="O44" s="240"/>
      <c r="P44" s="240"/>
      <c r="Q44" s="240"/>
      <c r="R44" s="237"/>
      <c r="S44" s="181"/>
      <c r="T44" s="182"/>
    </row>
    <row r="45" spans="2:20" ht="53.25" customHeight="1" x14ac:dyDescent="0.2">
      <c r="B45" s="233" t="s">
        <v>963</v>
      </c>
      <c r="C45" s="234"/>
      <c r="D45" s="234"/>
      <c r="E45" s="234"/>
      <c r="F45" s="234"/>
      <c r="G45" s="234"/>
      <c r="H45" s="235"/>
      <c r="I45" s="278" t="s">
        <v>964</v>
      </c>
      <c r="J45" s="279"/>
      <c r="K45" s="280">
        <v>43922</v>
      </c>
      <c r="L45" s="281"/>
      <c r="M45" s="284" t="s">
        <v>794</v>
      </c>
      <c r="N45" s="285"/>
      <c r="O45" s="285"/>
      <c r="P45" s="285"/>
      <c r="Q45" s="285"/>
      <c r="R45" s="286"/>
      <c r="S45" s="181"/>
      <c r="T45" s="182"/>
    </row>
    <row r="46" spans="2:20" ht="40.5" customHeight="1" x14ac:dyDescent="0.2">
      <c r="B46" s="241" t="s">
        <v>965</v>
      </c>
      <c r="C46" s="242"/>
      <c r="D46" s="242"/>
      <c r="E46" s="242"/>
      <c r="F46" s="242"/>
      <c r="G46" s="242"/>
      <c r="H46" s="243"/>
      <c r="I46" s="278" t="s">
        <v>966</v>
      </c>
      <c r="J46" s="279"/>
      <c r="K46" s="280">
        <v>43922</v>
      </c>
      <c r="L46" s="281"/>
      <c r="M46" s="236" t="s">
        <v>794</v>
      </c>
      <c r="N46" s="240"/>
      <c r="O46" s="240"/>
      <c r="P46" s="240"/>
      <c r="Q46" s="240"/>
      <c r="R46" s="237"/>
      <c r="S46" s="181"/>
      <c r="T46" s="182"/>
    </row>
    <row r="47" spans="2:20" ht="39" customHeight="1" x14ac:dyDescent="0.2">
      <c r="B47" s="274" t="s">
        <v>967</v>
      </c>
      <c r="C47" s="274"/>
      <c r="D47" s="274"/>
      <c r="E47" s="274"/>
      <c r="F47" s="274"/>
      <c r="G47" s="274"/>
      <c r="H47" s="274"/>
      <c r="I47" s="278" t="s">
        <v>968</v>
      </c>
      <c r="J47" s="279"/>
      <c r="K47" s="280">
        <v>43922</v>
      </c>
      <c r="L47" s="281"/>
      <c r="M47" s="236" t="s">
        <v>794</v>
      </c>
      <c r="N47" s="240"/>
      <c r="O47" s="240"/>
      <c r="P47" s="240"/>
      <c r="Q47" s="240"/>
      <c r="R47" s="237"/>
      <c r="S47" s="181"/>
      <c r="T47" s="182"/>
    </row>
    <row r="48" spans="2:20" ht="37.5" customHeight="1" x14ac:dyDescent="0.2">
      <c r="B48" s="275" t="s">
        <v>969</v>
      </c>
      <c r="C48" s="276"/>
      <c r="D48" s="276"/>
      <c r="E48" s="276"/>
      <c r="F48" s="276"/>
      <c r="G48" s="276"/>
      <c r="H48" s="277"/>
      <c r="I48" s="278" t="s">
        <v>970</v>
      </c>
      <c r="J48" s="279"/>
      <c r="K48" s="280">
        <v>43923</v>
      </c>
      <c r="L48" s="281"/>
      <c r="M48" s="236" t="s">
        <v>794</v>
      </c>
      <c r="N48" s="240"/>
      <c r="O48" s="240"/>
      <c r="P48" s="240"/>
      <c r="Q48" s="240"/>
      <c r="R48" s="237"/>
      <c r="S48" s="181"/>
      <c r="T48" s="182"/>
    </row>
    <row r="49" spans="2:20" ht="55.5" customHeight="1" x14ac:dyDescent="0.2">
      <c r="B49" s="523" t="s">
        <v>28</v>
      </c>
      <c r="C49" s="524"/>
      <c r="D49" s="524"/>
      <c r="E49" s="524"/>
      <c r="F49" s="524"/>
      <c r="G49" s="524"/>
      <c r="H49" s="524"/>
      <c r="I49" s="524"/>
      <c r="J49" s="524"/>
      <c r="K49" s="524"/>
      <c r="L49" s="524"/>
      <c r="M49" s="524"/>
      <c r="N49" s="524"/>
      <c r="O49" s="524"/>
      <c r="P49" s="524"/>
      <c r="Q49" s="524"/>
      <c r="R49" s="524"/>
      <c r="S49" s="524"/>
      <c r="T49" s="525"/>
    </row>
    <row r="50" spans="2:20" ht="14.25" customHeight="1" x14ac:dyDescent="0.2">
      <c r="B50" s="83"/>
      <c r="C50" s="84"/>
      <c r="D50" s="84"/>
      <c r="E50" s="84"/>
      <c r="F50" s="84"/>
      <c r="G50" s="84"/>
      <c r="H50" s="84"/>
      <c r="I50" s="84"/>
      <c r="J50" s="84"/>
      <c r="K50" s="84"/>
      <c r="L50" s="84"/>
      <c r="M50" s="84"/>
      <c r="N50" s="84"/>
      <c r="O50" s="84"/>
      <c r="P50" s="84"/>
      <c r="Q50" s="84"/>
      <c r="R50" s="84"/>
      <c r="S50" s="84"/>
      <c r="T50" s="85"/>
    </row>
    <row r="51" spans="2:20" ht="22.5" customHeight="1" x14ac:dyDescent="0.2">
      <c r="B51" s="526" t="s">
        <v>29</v>
      </c>
      <c r="C51" s="526"/>
      <c r="D51" s="526"/>
      <c r="E51" s="526"/>
      <c r="F51" s="526"/>
      <c r="G51" s="526"/>
      <c r="H51" s="526"/>
      <c r="I51" s="526"/>
      <c r="J51" s="526"/>
      <c r="K51" s="526"/>
      <c r="L51" s="526"/>
      <c r="M51" s="526"/>
      <c r="N51" s="526"/>
      <c r="O51" s="526"/>
      <c r="P51" s="526"/>
      <c r="Q51" s="526"/>
      <c r="R51" s="526"/>
      <c r="S51" s="526"/>
      <c r="T51" s="526"/>
    </row>
    <row r="52" spans="2:20" customFormat="1" ht="25.5" customHeight="1" x14ac:dyDescent="0.25">
      <c r="B52" s="498" t="s">
        <v>130</v>
      </c>
      <c r="C52" s="499"/>
      <c r="D52" s="499"/>
      <c r="E52" s="499"/>
      <c r="F52" s="499"/>
      <c r="G52" s="499"/>
      <c r="H52" s="499"/>
      <c r="I52" s="499"/>
      <c r="J52" s="499"/>
      <c r="K52" s="499"/>
      <c r="L52" s="499"/>
      <c r="M52" s="499"/>
      <c r="N52" s="499"/>
      <c r="O52" s="499"/>
      <c r="P52" s="499"/>
      <c r="Q52" s="499"/>
      <c r="R52" s="499"/>
      <c r="S52" s="499"/>
      <c r="T52" s="500"/>
    </row>
    <row r="53" spans="2:20" customFormat="1" ht="34.5" customHeight="1" x14ac:dyDescent="0.25">
      <c r="B53" s="93" t="s">
        <v>30</v>
      </c>
      <c r="C53" s="498" t="s">
        <v>131</v>
      </c>
      <c r="D53" s="500"/>
      <c r="E53" s="498" t="s">
        <v>558</v>
      </c>
      <c r="F53" s="499"/>
      <c r="G53" s="499"/>
      <c r="H53" s="500"/>
      <c r="I53" s="498" t="s">
        <v>31</v>
      </c>
      <c r="J53" s="499"/>
      <c r="K53" s="499"/>
      <c r="L53" s="499"/>
      <c r="M53" s="499"/>
      <c r="N53" s="499"/>
      <c r="O53" s="499"/>
      <c r="P53" s="499"/>
      <c r="Q53" s="499"/>
      <c r="R53" s="500"/>
      <c r="S53" s="498" t="s">
        <v>32</v>
      </c>
      <c r="T53" s="500"/>
    </row>
    <row r="54" spans="2:20" customFormat="1" ht="408.6" customHeight="1" x14ac:dyDescent="0.25">
      <c r="B54" s="254" t="s">
        <v>33</v>
      </c>
      <c r="C54" s="268" t="s">
        <v>127</v>
      </c>
      <c r="D54" s="269"/>
      <c r="E54" s="268" t="s">
        <v>559</v>
      </c>
      <c r="F54" s="328"/>
      <c r="G54" s="328"/>
      <c r="H54" s="269"/>
      <c r="I54" s="579" t="s">
        <v>695</v>
      </c>
      <c r="J54" s="580"/>
      <c r="K54" s="580"/>
      <c r="L54" s="580"/>
      <c r="M54" s="580"/>
      <c r="N54" s="580"/>
      <c r="O54" s="580"/>
      <c r="P54" s="580"/>
      <c r="Q54" s="580"/>
      <c r="R54" s="581"/>
      <c r="S54" s="537">
        <v>1</v>
      </c>
      <c r="T54" s="538"/>
    </row>
    <row r="55" spans="2:20" s="126" customFormat="1" ht="344.45" customHeight="1" x14ac:dyDescent="0.25">
      <c r="B55" s="255"/>
      <c r="C55" s="270"/>
      <c r="D55" s="271"/>
      <c r="E55" s="270"/>
      <c r="F55" s="329"/>
      <c r="G55" s="329"/>
      <c r="H55" s="271"/>
      <c r="I55" s="582"/>
      <c r="J55" s="583"/>
      <c r="K55" s="583"/>
      <c r="L55" s="583"/>
      <c r="M55" s="583"/>
      <c r="N55" s="583"/>
      <c r="O55" s="583"/>
      <c r="P55" s="583"/>
      <c r="Q55" s="583"/>
      <c r="R55" s="584"/>
      <c r="S55" s="588"/>
      <c r="T55" s="589"/>
    </row>
    <row r="56" spans="2:20" s="126" customFormat="1" ht="162" customHeight="1" x14ac:dyDescent="0.25">
      <c r="B56" s="255"/>
      <c r="C56" s="270"/>
      <c r="D56" s="271"/>
      <c r="E56" s="272"/>
      <c r="F56" s="330"/>
      <c r="G56" s="330"/>
      <c r="H56" s="273"/>
      <c r="I56" s="585"/>
      <c r="J56" s="586"/>
      <c r="K56" s="586"/>
      <c r="L56" s="586"/>
      <c r="M56" s="586"/>
      <c r="N56" s="586"/>
      <c r="O56" s="586"/>
      <c r="P56" s="586"/>
      <c r="Q56" s="586"/>
      <c r="R56" s="587"/>
      <c r="S56" s="539"/>
      <c r="T56" s="540"/>
    </row>
    <row r="57" spans="2:20" customFormat="1" ht="69.599999999999994" customHeight="1" x14ac:dyDescent="0.25">
      <c r="B57" s="255"/>
      <c r="C57" s="270"/>
      <c r="D57" s="271"/>
      <c r="E57" s="283" t="s">
        <v>560</v>
      </c>
      <c r="F57" s="308"/>
      <c r="G57" s="308"/>
      <c r="H57" s="282"/>
      <c r="I57" s="265" t="s">
        <v>525</v>
      </c>
      <c r="J57" s="266"/>
      <c r="K57" s="266"/>
      <c r="L57" s="266"/>
      <c r="M57" s="266"/>
      <c r="N57" s="266"/>
      <c r="O57" s="266"/>
      <c r="P57" s="266"/>
      <c r="Q57" s="266"/>
      <c r="R57" s="267"/>
      <c r="S57" s="260">
        <v>1</v>
      </c>
      <c r="T57" s="261"/>
    </row>
    <row r="58" spans="2:20" customFormat="1" ht="78" customHeight="1" x14ac:dyDescent="0.25">
      <c r="B58" s="255"/>
      <c r="C58" s="270"/>
      <c r="D58" s="329"/>
      <c r="E58" s="300" t="s">
        <v>561</v>
      </c>
      <c r="F58" s="300"/>
      <c r="G58" s="300"/>
      <c r="H58" s="300"/>
      <c r="I58" s="521" t="s">
        <v>624</v>
      </c>
      <c r="J58" s="521"/>
      <c r="K58" s="521"/>
      <c r="L58" s="521"/>
      <c r="M58" s="521"/>
      <c r="N58" s="521"/>
      <c r="O58" s="521"/>
      <c r="P58" s="521"/>
      <c r="Q58" s="521"/>
      <c r="R58" s="521"/>
      <c r="S58" s="522">
        <v>1</v>
      </c>
      <c r="T58" s="522"/>
    </row>
    <row r="59" spans="2:20" s="126" customFormat="1" ht="227.45" customHeight="1" x14ac:dyDescent="0.25">
      <c r="B59" s="255"/>
      <c r="C59" s="270"/>
      <c r="D59" s="329"/>
      <c r="E59" s="527" t="s">
        <v>679</v>
      </c>
      <c r="F59" s="527"/>
      <c r="G59" s="527"/>
      <c r="H59" s="527"/>
      <c r="I59" s="531" t="s">
        <v>696</v>
      </c>
      <c r="J59" s="531"/>
      <c r="K59" s="531"/>
      <c r="L59" s="531"/>
      <c r="M59" s="531"/>
      <c r="N59" s="531"/>
      <c r="O59" s="531"/>
      <c r="P59" s="531"/>
      <c r="Q59" s="531"/>
      <c r="R59" s="531"/>
      <c r="S59" s="532">
        <v>0.6</v>
      </c>
      <c r="T59" s="533"/>
    </row>
    <row r="60" spans="2:20" customFormat="1" ht="51.6" customHeight="1" x14ac:dyDescent="0.25">
      <c r="B60" s="255"/>
      <c r="C60" s="270"/>
      <c r="D60" s="329"/>
      <c r="E60" s="300" t="s">
        <v>562</v>
      </c>
      <c r="F60" s="300"/>
      <c r="G60" s="300"/>
      <c r="H60" s="300"/>
      <c r="I60" s="521" t="s">
        <v>444</v>
      </c>
      <c r="J60" s="521"/>
      <c r="K60" s="521"/>
      <c r="L60" s="521"/>
      <c r="M60" s="521"/>
      <c r="N60" s="521"/>
      <c r="O60" s="521"/>
      <c r="P60" s="521"/>
      <c r="Q60" s="521"/>
      <c r="R60" s="521"/>
      <c r="S60" s="522">
        <v>1</v>
      </c>
      <c r="T60" s="522"/>
    </row>
    <row r="61" spans="2:20" customFormat="1" ht="73.900000000000006" customHeight="1" x14ac:dyDescent="0.25">
      <c r="B61" s="255"/>
      <c r="C61" s="270"/>
      <c r="D61" s="271"/>
      <c r="E61" s="283" t="s">
        <v>563</v>
      </c>
      <c r="F61" s="308"/>
      <c r="G61" s="308"/>
      <c r="H61" s="282"/>
      <c r="I61" s="265" t="s">
        <v>539</v>
      </c>
      <c r="J61" s="266"/>
      <c r="K61" s="266"/>
      <c r="L61" s="266"/>
      <c r="M61" s="266"/>
      <c r="N61" s="266"/>
      <c r="O61" s="266"/>
      <c r="P61" s="266"/>
      <c r="Q61" s="266"/>
      <c r="R61" s="267"/>
      <c r="S61" s="260">
        <v>1</v>
      </c>
      <c r="T61" s="261"/>
    </row>
    <row r="62" spans="2:20" customFormat="1" ht="76.150000000000006" customHeight="1" x14ac:dyDescent="0.25">
      <c r="B62" s="255"/>
      <c r="C62" s="270"/>
      <c r="D62" s="271"/>
      <c r="E62" s="283" t="s">
        <v>564</v>
      </c>
      <c r="F62" s="308"/>
      <c r="G62" s="308"/>
      <c r="H62" s="282"/>
      <c r="I62" s="265" t="s">
        <v>128</v>
      </c>
      <c r="J62" s="266"/>
      <c r="K62" s="266"/>
      <c r="L62" s="266"/>
      <c r="M62" s="266"/>
      <c r="N62" s="266"/>
      <c r="O62" s="266"/>
      <c r="P62" s="266"/>
      <c r="Q62" s="266"/>
      <c r="R62" s="267"/>
      <c r="S62" s="260">
        <v>1</v>
      </c>
      <c r="T62" s="261"/>
    </row>
    <row r="63" spans="2:20" customFormat="1" ht="101.45" customHeight="1" x14ac:dyDescent="0.25">
      <c r="B63" s="255"/>
      <c r="C63" s="270"/>
      <c r="D63" s="271"/>
      <c r="E63" s="283" t="s">
        <v>565</v>
      </c>
      <c r="F63" s="308"/>
      <c r="G63" s="308"/>
      <c r="H63" s="282"/>
      <c r="I63" s="265" t="s">
        <v>680</v>
      </c>
      <c r="J63" s="266"/>
      <c r="K63" s="266"/>
      <c r="L63" s="266"/>
      <c r="M63" s="266"/>
      <c r="N63" s="266"/>
      <c r="O63" s="266"/>
      <c r="P63" s="266"/>
      <c r="Q63" s="266"/>
      <c r="R63" s="267"/>
      <c r="S63" s="260">
        <v>1</v>
      </c>
      <c r="T63" s="261"/>
    </row>
    <row r="64" spans="2:20" customFormat="1" ht="44.45" customHeight="1" x14ac:dyDescent="0.25">
      <c r="B64" s="255"/>
      <c r="C64" s="270"/>
      <c r="D64" s="271"/>
      <c r="E64" s="283" t="s">
        <v>566</v>
      </c>
      <c r="F64" s="308"/>
      <c r="G64" s="308"/>
      <c r="H64" s="282"/>
      <c r="I64" s="265" t="s">
        <v>112</v>
      </c>
      <c r="J64" s="266"/>
      <c r="K64" s="266"/>
      <c r="L64" s="266"/>
      <c r="M64" s="266"/>
      <c r="N64" s="266"/>
      <c r="O64" s="266"/>
      <c r="P64" s="266"/>
      <c r="Q64" s="266"/>
      <c r="R64" s="267"/>
      <c r="S64" s="260">
        <v>1</v>
      </c>
      <c r="T64" s="261"/>
    </row>
    <row r="65" spans="2:23" customFormat="1" ht="55.9" customHeight="1" x14ac:dyDescent="0.25">
      <c r="B65" s="255"/>
      <c r="C65" s="270"/>
      <c r="D65" s="271"/>
      <c r="E65" s="283" t="s">
        <v>567</v>
      </c>
      <c r="F65" s="308"/>
      <c r="G65" s="308"/>
      <c r="H65" s="282"/>
      <c r="I65" s="265" t="s">
        <v>466</v>
      </c>
      <c r="J65" s="266"/>
      <c r="K65" s="266"/>
      <c r="L65" s="266"/>
      <c r="M65" s="266"/>
      <c r="N65" s="266"/>
      <c r="O65" s="266"/>
      <c r="P65" s="266"/>
      <c r="Q65" s="266"/>
      <c r="R65" s="267"/>
      <c r="S65" s="260">
        <v>1</v>
      </c>
      <c r="T65" s="261"/>
    </row>
    <row r="66" spans="2:23" customFormat="1" ht="79.900000000000006" customHeight="1" x14ac:dyDescent="0.25">
      <c r="B66" s="256"/>
      <c r="C66" s="272"/>
      <c r="D66" s="273"/>
      <c r="E66" s="283" t="s">
        <v>568</v>
      </c>
      <c r="F66" s="308"/>
      <c r="G66" s="308"/>
      <c r="H66" s="282"/>
      <c r="I66" s="265" t="s">
        <v>540</v>
      </c>
      <c r="J66" s="266"/>
      <c r="K66" s="266"/>
      <c r="L66" s="266"/>
      <c r="M66" s="266"/>
      <c r="N66" s="266"/>
      <c r="O66" s="266"/>
      <c r="P66" s="266"/>
      <c r="Q66" s="266"/>
      <c r="R66" s="267"/>
      <c r="S66" s="260">
        <v>1</v>
      </c>
      <c r="T66" s="261"/>
    </row>
    <row r="67" spans="2:23" customFormat="1" ht="409.15" customHeight="1" x14ac:dyDescent="0.25">
      <c r="B67" s="518" t="s">
        <v>34</v>
      </c>
      <c r="C67" s="268" t="s">
        <v>35</v>
      </c>
      <c r="D67" s="269"/>
      <c r="E67" s="268" t="s">
        <v>559</v>
      </c>
      <c r="F67" s="328"/>
      <c r="G67" s="328"/>
      <c r="H67" s="269"/>
      <c r="I67" s="579" t="s">
        <v>697</v>
      </c>
      <c r="J67" s="580"/>
      <c r="K67" s="580"/>
      <c r="L67" s="580"/>
      <c r="M67" s="580"/>
      <c r="N67" s="580"/>
      <c r="O67" s="580"/>
      <c r="P67" s="580"/>
      <c r="Q67" s="580"/>
      <c r="R67" s="581"/>
      <c r="S67" s="260">
        <v>1</v>
      </c>
      <c r="T67" s="261"/>
    </row>
    <row r="68" spans="2:23" s="126" customFormat="1" ht="211.15" customHeight="1" x14ac:dyDescent="0.25">
      <c r="B68" s="519"/>
      <c r="C68" s="270"/>
      <c r="D68" s="271"/>
      <c r="E68" s="272"/>
      <c r="F68" s="330"/>
      <c r="G68" s="330"/>
      <c r="H68" s="273"/>
      <c r="I68" s="585"/>
      <c r="J68" s="586"/>
      <c r="K68" s="586"/>
      <c r="L68" s="586"/>
      <c r="M68" s="586"/>
      <c r="N68" s="586"/>
      <c r="O68" s="586"/>
      <c r="P68" s="586"/>
      <c r="Q68" s="586"/>
      <c r="R68" s="587"/>
      <c r="S68" s="155"/>
      <c r="T68" s="156"/>
    </row>
    <row r="69" spans="2:23" customFormat="1" ht="111" customHeight="1" x14ac:dyDescent="0.25">
      <c r="B69" s="519"/>
      <c r="C69" s="270"/>
      <c r="D69" s="271"/>
      <c r="E69" s="283" t="s">
        <v>569</v>
      </c>
      <c r="F69" s="308"/>
      <c r="G69" s="308"/>
      <c r="H69" s="282"/>
      <c r="I69" s="265" t="s">
        <v>625</v>
      </c>
      <c r="J69" s="266"/>
      <c r="K69" s="266"/>
      <c r="L69" s="266"/>
      <c r="M69" s="266"/>
      <c r="N69" s="266"/>
      <c r="O69" s="266"/>
      <c r="P69" s="266"/>
      <c r="Q69" s="266"/>
      <c r="R69" s="267"/>
      <c r="S69" s="260">
        <v>1</v>
      </c>
      <c r="T69" s="261"/>
      <c r="W69" s="150"/>
    </row>
    <row r="70" spans="2:23" customFormat="1" ht="97.9" customHeight="1" x14ac:dyDescent="0.25">
      <c r="B70" s="519"/>
      <c r="C70" s="270"/>
      <c r="D70" s="271"/>
      <c r="E70" s="283" t="s">
        <v>570</v>
      </c>
      <c r="F70" s="308"/>
      <c r="G70" s="308"/>
      <c r="H70" s="282"/>
      <c r="I70" s="265" t="s">
        <v>681</v>
      </c>
      <c r="J70" s="266"/>
      <c r="K70" s="266"/>
      <c r="L70" s="266"/>
      <c r="M70" s="266"/>
      <c r="N70" s="266"/>
      <c r="O70" s="266"/>
      <c r="P70" s="266"/>
      <c r="Q70" s="266"/>
      <c r="R70" s="267"/>
      <c r="S70" s="260">
        <v>1</v>
      </c>
      <c r="T70" s="261"/>
    </row>
    <row r="71" spans="2:23" customFormat="1" ht="67.5" customHeight="1" x14ac:dyDescent="0.25">
      <c r="B71" s="519"/>
      <c r="C71" s="270"/>
      <c r="D71" s="271"/>
      <c r="E71" s="283" t="s">
        <v>571</v>
      </c>
      <c r="F71" s="308"/>
      <c r="G71" s="308"/>
      <c r="H71" s="282"/>
      <c r="I71" s="265" t="s">
        <v>629</v>
      </c>
      <c r="J71" s="266"/>
      <c r="K71" s="266"/>
      <c r="L71" s="266"/>
      <c r="M71" s="266"/>
      <c r="N71" s="266"/>
      <c r="O71" s="266"/>
      <c r="P71" s="266"/>
      <c r="Q71" s="266"/>
      <c r="R71" s="267"/>
      <c r="S71" s="260">
        <v>1</v>
      </c>
      <c r="T71" s="261"/>
    </row>
    <row r="72" spans="2:23" customFormat="1" ht="85.5" customHeight="1" x14ac:dyDescent="0.25">
      <c r="B72" s="519"/>
      <c r="C72" s="270"/>
      <c r="D72" s="271"/>
      <c r="E72" s="283" t="s">
        <v>572</v>
      </c>
      <c r="F72" s="308"/>
      <c r="G72" s="308"/>
      <c r="H72" s="282"/>
      <c r="I72" s="265" t="s">
        <v>534</v>
      </c>
      <c r="J72" s="266"/>
      <c r="K72" s="266"/>
      <c r="L72" s="266"/>
      <c r="M72" s="266"/>
      <c r="N72" s="266"/>
      <c r="O72" s="266"/>
      <c r="P72" s="266"/>
      <c r="Q72" s="266"/>
      <c r="R72" s="267"/>
      <c r="S72" s="260">
        <v>1</v>
      </c>
      <c r="T72" s="261"/>
    </row>
    <row r="73" spans="2:23" customFormat="1" ht="135.6" customHeight="1" x14ac:dyDescent="0.25">
      <c r="B73" s="519"/>
      <c r="C73" s="270"/>
      <c r="D73" s="271"/>
      <c r="E73" s="283" t="s">
        <v>573</v>
      </c>
      <c r="F73" s="308"/>
      <c r="G73" s="308"/>
      <c r="H73" s="282"/>
      <c r="I73" s="265" t="s">
        <v>630</v>
      </c>
      <c r="J73" s="266"/>
      <c r="K73" s="266"/>
      <c r="L73" s="266"/>
      <c r="M73" s="266"/>
      <c r="N73" s="266"/>
      <c r="O73" s="266"/>
      <c r="P73" s="266"/>
      <c r="Q73" s="266"/>
      <c r="R73" s="267"/>
      <c r="S73" s="260">
        <v>1</v>
      </c>
      <c r="T73" s="261"/>
    </row>
    <row r="74" spans="2:23" customFormat="1" ht="135.6" customHeight="1" x14ac:dyDescent="0.25">
      <c r="B74" s="519"/>
      <c r="C74" s="270"/>
      <c r="D74" s="271"/>
      <c r="E74" s="283" t="s">
        <v>574</v>
      </c>
      <c r="F74" s="308"/>
      <c r="G74" s="308"/>
      <c r="H74" s="282"/>
      <c r="I74" s="265" t="s">
        <v>535</v>
      </c>
      <c r="J74" s="266"/>
      <c r="K74" s="266"/>
      <c r="L74" s="266"/>
      <c r="M74" s="266"/>
      <c r="N74" s="266"/>
      <c r="O74" s="266"/>
      <c r="P74" s="266"/>
      <c r="Q74" s="266"/>
      <c r="R74" s="267"/>
      <c r="S74" s="260">
        <v>1</v>
      </c>
      <c r="T74" s="261"/>
    </row>
    <row r="75" spans="2:23" customFormat="1" ht="73.150000000000006" customHeight="1" x14ac:dyDescent="0.25">
      <c r="B75" s="519"/>
      <c r="C75" s="270"/>
      <c r="D75" s="271"/>
      <c r="E75" s="283" t="s">
        <v>575</v>
      </c>
      <c r="F75" s="308"/>
      <c r="G75" s="308"/>
      <c r="H75" s="282"/>
      <c r="I75" s="528" t="s">
        <v>517</v>
      </c>
      <c r="J75" s="529"/>
      <c r="K75" s="529"/>
      <c r="L75" s="529"/>
      <c r="M75" s="529"/>
      <c r="N75" s="529"/>
      <c r="O75" s="529"/>
      <c r="P75" s="529"/>
      <c r="Q75" s="529"/>
      <c r="R75" s="530"/>
      <c r="S75" s="260">
        <v>1</v>
      </c>
      <c r="T75" s="261"/>
    </row>
    <row r="76" spans="2:23" customFormat="1" ht="152.65" customHeight="1" x14ac:dyDescent="0.25">
      <c r="B76" s="519"/>
      <c r="C76" s="270"/>
      <c r="D76" s="271"/>
      <c r="E76" s="283" t="s">
        <v>576</v>
      </c>
      <c r="F76" s="308"/>
      <c r="G76" s="308"/>
      <c r="H76" s="282"/>
      <c r="I76" s="265" t="s">
        <v>518</v>
      </c>
      <c r="J76" s="266"/>
      <c r="K76" s="266"/>
      <c r="L76" s="266"/>
      <c r="M76" s="266"/>
      <c r="N76" s="266"/>
      <c r="O76" s="266"/>
      <c r="P76" s="266"/>
      <c r="Q76" s="266"/>
      <c r="R76" s="267"/>
      <c r="S76" s="260">
        <v>0.7</v>
      </c>
      <c r="T76" s="261"/>
    </row>
    <row r="77" spans="2:23" customFormat="1" ht="50.25" customHeight="1" x14ac:dyDescent="0.25">
      <c r="B77" s="519"/>
      <c r="C77" s="270"/>
      <c r="D77" s="271"/>
      <c r="E77" s="283" t="s">
        <v>577</v>
      </c>
      <c r="F77" s="308"/>
      <c r="G77" s="308"/>
      <c r="H77" s="282"/>
      <c r="I77" s="265" t="s">
        <v>129</v>
      </c>
      <c r="J77" s="266"/>
      <c r="K77" s="266"/>
      <c r="L77" s="266"/>
      <c r="M77" s="266"/>
      <c r="N77" s="266"/>
      <c r="O77" s="266"/>
      <c r="P77" s="266"/>
      <c r="Q77" s="266"/>
      <c r="R77" s="267"/>
      <c r="S77" s="260">
        <v>1</v>
      </c>
      <c r="T77" s="261"/>
    </row>
    <row r="78" spans="2:23" customFormat="1" ht="60" customHeight="1" x14ac:dyDescent="0.25">
      <c r="B78" s="520"/>
      <c r="C78" s="272"/>
      <c r="D78" s="273"/>
      <c r="E78" s="283" t="s">
        <v>578</v>
      </c>
      <c r="F78" s="308"/>
      <c r="G78" s="308"/>
      <c r="H78" s="282"/>
      <c r="I78" s="528" t="s">
        <v>541</v>
      </c>
      <c r="J78" s="529"/>
      <c r="K78" s="529"/>
      <c r="L78" s="529"/>
      <c r="M78" s="529"/>
      <c r="N78" s="529"/>
      <c r="O78" s="529"/>
      <c r="P78" s="529"/>
      <c r="Q78" s="529"/>
      <c r="R78" s="530"/>
      <c r="S78" s="260">
        <v>0.6</v>
      </c>
      <c r="T78" s="261"/>
    </row>
    <row r="79" spans="2:23" customFormat="1" ht="81.599999999999994" customHeight="1" x14ac:dyDescent="0.25">
      <c r="B79" s="254" t="s">
        <v>445</v>
      </c>
      <c r="C79" s="268" t="s">
        <v>446</v>
      </c>
      <c r="D79" s="269"/>
      <c r="E79" s="283" t="s">
        <v>579</v>
      </c>
      <c r="F79" s="308"/>
      <c r="G79" s="308"/>
      <c r="H79" s="282"/>
      <c r="I79" s="265" t="s">
        <v>447</v>
      </c>
      <c r="J79" s="266"/>
      <c r="K79" s="266"/>
      <c r="L79" s="266"/>
      <c r="M79" s="266"/>
      <c r="N79" s="266"/>
      <c r="O79" s="266"/>
      <c r="P79" s="266"/>
      <c r="Q79" s="266"/>
      <c r="R79" s="267"/>
      <c r="S79" s="260">
        <v>1</v>
      </c>
      <c r="T79" s="261"/>
    </row>
    <row r="80" spans="2:23" customFormat="1" ht="137.44999999999999" customHeight="1" x14ac:dyDescent="0.25">
      <c r="B80" s="255"/>
      <c r="C80" s="270"/>
      <c r="D80" s="271"/>
      <c r="E80" s="283" t="s">
        <v>580</v>
      </c>
      <c r="F80" s="308"/>
      <c r="G80" s="308"/>
      <c r="H80" s="282"/>
      <c r="I80" s="534" t="s">
        <v>626</v>
      </c>
      <c r="J80" s="535"/>
      <c r="K80" s="535"/>
      <c r="L80" s="535"/>
      <c r="M80" s="535"/>
      <c r="N80" s="535"/>
      <c r="O80" s="535"/>
      <c r="P80" s="535"/>
      <c r="Q80" s="535"/>
      <c r="R80" s="536"/>
      <c r="S80" s="537">
        <v>1</v>
      </c>
      <c r="T80" s="538"/>
    </row>
    <row r="81" spans="2:20" customFormat="1" ht="96" customHeight="1" x14ac:dyDescent="0.25">
      <c r="B81" s="256"/>
      <c r="C81" s="272"/>
      <c r="D81" s="273"/>
      <c r="E81" s="283" t="s">
        <v>580</v>
      </c>
      <c r="F81" s="308"/>
      <c r="G81" s="308"/>
      <c r="H81" s="282"/>
      <c r="I81" s="534" t="s">
        <v>627</v>
      </c>
      <c r="J81" s="535"/>
      <c r="K81" s="535"/>
      <c r="L81" s="535"/>
      <c r="M81" s="535"/>
      <c r="N81" s="535"/>
      <c r="O81" s="535"/>
      <c r="P81" s="535"/>
      <c r="Q81" s="535"/>
      <c r="R81" s="536"/>
      <c r="S81" s="539"/>
      <c r="T81" s="540"/>
    </row>
    <row r="82" spans="2:20" customFormat="1" ht="27" customHeight="1" x14ac:dyDescent="0.25">
      <c r="B82" s="244"/>
      <c r="C82" s="299"/>
      <c r="D82" s="299"/>
      <c r="E82" s="299"/>
      <c r="F82" s="299"/>
      <c r="G82" s="299"/>
      <c r="H82" s="299"/>
      <c r="I82" s="299"/>
      <c r="J82" s="299"/>
      <c r="K82" s="299"/>
      <c r="L82" s="299"/>
      <c r="M82" s="299"/>
      <c r="N82" s="299"/>
      <c r="O82" s="299"/>
      <c r="P82" s="299"/>
      <c r="Q82" s="299"/>
      <c r="R82" s="299"/>
      <c r="S82" s="299"/>
      <c r="T82" s="245"/>
    </row>
    <row r="83" spans="2:20" customFormat="1" ht="27.75" customHeight="1" x14ac:dyDescent="0.25">
      <c r="B83" s="262" t="s">
        <v>132</v>
      </c>
      <c r="C83" s="263"/>
      <c r="D83" s="263"/>
      <c r="E83" s="263"/>
      <c r="F83" s="263"/>
      <c r="G83" s="263"/>
      <c r="H83" s="263"/>
      <c r="I83" s="263"/>
      <c r="J83" s="263"/>
      <c r="K83" s="263"/>
      <c r="L83" s="263"/>
      <c r="M83" s="263"/>
      <c r="N83" s="263"/>
      <c r="O83" s="263"/>
      <c r="P83" s="263"/>
      <c r="Q83" s="263"/>
      <c r="R83" s="263"/>
      <c r="S83" s="263"/>
      <c r="T83" s="264"/>
    </row>
    <row r="84" spans="2:20" customFormat="1" ht="27.75" customHeight="1" x14ac:dyDescent="0.25">
      <c r="B84" s="128" t="s">
        <v>30</v>
      </c>
      <c r="C84" s="262" t="s">
        <v>133</v>
      </c>
      <c r="D84" s="264"/>
      <c r="E84" s="262" t="s">
        <v>581</v>
      </c>
      <c r="F84" s="263"/>
      <c r="G84" s="263"/>
      <c r="H84" s="263"/>
      <c r="I84" s="264"/>
      <c r="J84" s="262" t="s">
        <v>31</v>
      </c>
      <c r="K84" s="263"/>
      <c r="L84" s="263"/>
      <c r="M84" s="263"/>
      <c r="N84" s="263"/>
      <c r="O84" s="263"/>
      <c r="P84" s="263"/>
      <c r="Q84" s="263"/>
      <c r="R84" s="264"/>
      <c r="S84" s="262" t="s">
        <v>32</v>
      </c>
      <c r="T84" s="264"/>
    </row>
    <row r="85" spans="2:20" customFormat="1" ht="228.6" customHeight="1" x14ac:dyDescent="0.25">
      <c r="B85" s="254" t="s">
        <v>36</v>
      </c>
      <c r="C85" s="268" t="s">
        <v>37</v>
      </c>
      <c r="D85" s="269"/>
      <c r="E85" s="262" t="s">
        <v>582</v>
      </c>
      <c r="F85" s="263"/>
      <c r="G85" s="263"/>
      <c r="H85" s="263"/>
      <c r="I85" s="264"/>
      <c r="J85" s="257" t="s">
        <v>725</v>
      </c>
      <c r="K85" s="258"/>
      <c r="L85" s="258"/>
      <c r="M85" s="258"/>
      <c r="N85" s="258"/>
      <c r="O85" s="258"/>
      <c r="P85" s="258"/>
      <c r="Q85" s="258"/>
      <c r="R85" s="259"/>
      <c r="S85" s="260">
        <v>0.95</v>
      </c>
      <c r="T85" s="261"/>
    </row>
    <row r="86" spans="2:20" customFormat="1" ht="74.099999999999994" customHeight="1" x14ac:dyDescent="0.25">
      <c r="B86" s="255"/>
      <c r="C86" s="270"/>
      <c r="D86" s="271"/>
      <c r="E86" s="262" t="s">
        <v>583</v>
      </c>
      <c r="F86" s="263"/>
      <c r="G86" s="263"/>
      <c r="H86" s="263"/>
      <c r="I86" s="264"/>
      <c r="J86" s="257" t="s">
        <v>519</v>
      </c>
      <c r="K86" s="258"/>
      <c r="L86" s="258"/>
      <c r="M86" s="258"/>
      <c r="N86" s="258"/>
      <c r="O86" s="258"/>
      <c r="P86" s="258"/>
      <c r="Q86" s="258"/>
      <c r="R86" s="259"/>
      <c r="S86" s="260">
        <v>1</v>
      </c>
      <c r="T86" s="261"/>
    </row>
    <row r="87" spans="2:20" customFormat="1" ht="129.75" customHeight="1" x14ac:dyDescent="0.25">
      <c r="B87" s="255"/>
      <c r="C87" s="270"/>
      <c r="D87" s="271"/>
      <c r="E87" s="262" t="s">
        <v>584</v>
      </c>
      <c r="F87" s="263"/>
      <c r="G87" s="263"/>
      <c r="H87" s="263"/>
      <c r="I87" s="264"/>
      <c r="J87" s="257" t="s">
        <v>467</v>
      </c>
      <c r="K87" s="258"/>
      <c r="L87" s="258"/>
      <c r="M87" s="258"/>
      <c r="N87" s="258"/>
      <c r="O87" s="258"/>
      <c r="P87" s="258"/>
      <c r="Q87" s="258"/>
      <c r="R87" s="259"/>
      <c r="S87" s="260">
        <v>1</v>
      </c>
      <c r="T87" s="261"/>
    </row>
    <row r="88" spans="2:20" customFormat="1" ht="56.25" customHeight="1" x14ac:dyDescent="0.25">
      <c r="B88" s="255"/>
      <c r="C88" s="270"/>
      <c r="D88" s="271"/>
      <c r="E88" s="262" t="s">
        <v>585</v>
      </c>
      <c r="F88" s="263"/>
      <c r="G88" s="263"/>
      <c r="H88" s="263"/>
      <c r="I88" s="264"/>
      <c r="J88" s="257" t="s">
        <v>134</v>
      </c>
      <c r="K88" s="258"/>
      <c r="L88" s="258"/>
      <c r="M88" s="258"/>
      <c r="N88" s="258"/>
      <c r="O88" s="258"/>
      <c r="P88" s="258"/>
      <c r="Q88" s="258"/>
      <c r="R88" s="259"/>
      <c r="S88" s="260">
        <v>1</v>
      </c>
      <c r="T88" s="261"/>
    </row>
    <row r="89" spans="2:20" customFormat="1" ht="49.5" customHeight="1" x14ac:dyDescent="0.25">
      <c r="B89" s="255"/>
      <c r="C89" s="270"/>
      <c r="D89" s="271"/>
      <c r="E89" s="262" t="s">
        <v>586</v>
      </c>
      <c r="F89" s="263"/>
      <c r="G89" s="263"/>
      <c r="H89" s="263"/>
      <c r="I89" s="264"/>
      <c r="J89" s="257" t="s">
        <v>135</v>
      </c>
      <c r="K89" s="258"/>
      <c r="L89" s="258"/>
      <c r="M89" s="258"/>
      <c r="N89" s="258"/>
      <c r="O89" s="258"/>
      <c r="P89" s="258"/>
      <c r="Q89" s="258"/>
      <c r="R89" s="259"/>
      <c r="S89" s="260">
        <v>1</v>
      </c>
      <c r="T89" s="261"/>
    </row>
    <row r="90" spans="2:20" customFormat="1" ht="34.5" customHeight="1" x14ac:dyDescent="0.25">
      <c r="B90" s="255"/>
      <c r="C90" s="270"/>
      <c r="D90" s="271"/>
      <c r="E90" s="262" t="s">
        <v>587</v>
      </c>
      <c r="F90" s="263"/>
      <c r="G90" s="263"/>
      <c r="H90" s="263"/>
      <c r="I90" s="264"/>
      <c r="J90" s="257" t="s">
        <v>113</v>
      </c>
      <c r="K90" s="258"/>
      <c r="L90" s="258"/>
      <c r="M90" s="258"/>
      <c r="N90" s="258"/>
      <c r="O90" s="258"/>
      <c r="P90" s="258"/>
      <c r="Q90" s="258"/>
      <c r="R90" s="259"/>
      <c r="S90" s="260">
        <v>1</v>
      </c>
      <c r="T90" s="261"/>
    </row>
    <row r="91" spans="2:20" customFormat="1" ht="127.15" customHeight="1" x14ac:dyDescent="0.25">
      <c r="B91" s="255"/>
      <c r="C91" s="270"/>
      <c r="D91" s="271"/>
      <c r="E91" s="283" t="s">
        <v>588</v>
      </c>
      <c r="F91" s="308"/>
      <c r="G91" s="308"/>
      <c r="H91" s="308"/>
      <c r="I91" s="282"/>
      <c r="J91" s="265" t="s">
        <v>682</v>
      </c>
      <c r="K91" s="266"/>
      <c r="L91" s="266"/>
      <c r="M91" s="266"/>
      <c r="N91" s="266"/>
      <c r="O91" s="266"/>
      <c r="P91" s="266"/>
      <c r="Q91" s="266"/>
      <c r="R91" s="267"/>
      <c r="S91" s="260">
        <v>1</v>
      </c>
      <c r="T91" s="261"/>
    </row>
    <row r="92" spans="2:20" customFormat="1" ht="139.5" customHeight="1" x14ac:dyDescent="0.25">
      <c r="B92" s="256"/>
      <c r="C92" s="272"/>
      <c r="D92" s="273"/>
      <c r="E92" s="283" t="s">
        <v>589</v>
      </c>
      <c r="F92" s="308"/>
      <c r="G92" s="308"/>
      <c r="H92" s="308"/>
      <c r="I92" s="282"/>
      <c r="J92" s="265" t="s">
        <v>683</v>
      </c>
      <c r="K92" s="266"/>
      <c r="L92" s="266"/>
      <c r="M92" s="266"/>
      <c r="N92" s="266"/>
      <c r="O92" s="266"/>
      <c r="P92" s="266"/>
      <c r="Q92" s="266"/>
      <c r="R92" s="267"/>
      <c r="S92" s="260">
        <v>1</v>
      </c>
      <c r="T92" s="261"/>
    </row>
    <row r="93" spans="2:20" customFormat="1" ht="163.5" customHeight="1" x14ac:dyDescent="0.25">
      <c r="B93" s="518" t="s">
        <v>38</v>
      </c>
      <c r="C93" s="268" t="s">
        <v>39</v>
      </c>
      <c r="D93" s="269"/>
      <c r="E93" s="262" t="s">
        <v>590</v>
      </c>
      <c r="F93" s="263"/>
      <c r="G93" s="263"/>
      <c r="H93" s="263"/>
      <c r="I93" s="264"/>
      <c r="J93" s="257" t="s">
        <v>542</v>
      </c>
      <c r="K93" s="258"/>
      <c r="L93" s="258"/>
      <c r="M93" s="258"/>
      <c r="N93" s="258"/>
      <c r="O93" s="258"/>
      <c r="P93" s="258"/>
      <c r="Q93" s="258"/>
      <c r="R93" s="259"/>
      <c r="S93" s="260">
        <v>1</v>
      </c>
      <c r="T93" s="261"/>
    </row>
    <row r="94" spans="2:20" customFormat="1" ht="70.900000000000006" customHeight="1" x14ac:dyDescent="0.25">
      <c r="B94" s="519"/>
      <c r="C94" s="270"/>
      <c r="D94" s="271"/>
      <c r="E94" s="262" t="s">
        <v>591</v>
      </c>
      <c r="F94" s="263"/>
      <c r="G94" s="263"/>
      <c r="H94" s="263"/>
      <c r="I94" s="264"/>
      <c r="J94" s="257" t="s">
        <v>628</v>
      </c>
      <c r="K94" s="258"/>
      <c r="L94" s="258"/>
      <c r="M94" s="258"/>
      <c r="N94" s="258"/>
      <c r="O94" s="258"/>
      <c r="P94" s="258"/>
      <c r="Q94" s="258"/>
      <c r="R94" s="259"/>
      <c r="S94" s="260">
        <v>1</v>
      </c>
      <c r="T94" s="261"/>
    </row>
    <row r="95" spans="2:20" customFormat="1" ht="30" customHeight="1" x14ac:dyDescent="0.25">
      <c r="B95" s="520"/>
      <c r="C95" s="272"/>
      <c r="D95" s="273"/>
      <c r="E95" s="262" t="s">
        <v>585</v>
      </c>
      <c r="F95" s="263"/>
      <c r="G95" s="263"/>
      <c r="H95" s="263"/>
      <c r="I95" s="264"/>
      <c r="J95" s="257" t="s">
        <v>114</v>
      </c>
      <c r="K95" s="258"/>
      <c r="L95" s="258"/>
      <c r="M95" s="258"/>
      <c r="N95" s="258"/>
      <c r="O95" s="258"/>
      <c r="P95" s="258"/>
      <c r="Q95" s="258"/>
      <c r="R95" s="259"/>
      <c r="S95" s="260">
        <v>1</v>
      </c>
      <c r="T95" s="261"/>
    </row>
    <row r="96" spans="2:20" customFormat="1" ht="242.1" customHeight="1" x14ac:dyDescent="0.25">
      <c r="B96" s="254" t="s">
        <v>40</v>
      </c>
      <c r="C96" s="268" t="s">
        <v>41</v>
      </c>
      <c r="D96" s="269"/>
      <c r="E96" s="262" t="s">
        <v>590</v>
      </c>
      <c r="F96" s="263"/>
      <c r="G96" s="263"/>
      <c r="H96" s="263"/>
      <c r="I96" s="264"/>
      <c r="J96" s="265" t="s">
        <v>492</v>
      </c>
      <c r="K96" s="266"/>
      <c r="L96" s="266"/>
      <c r="M96" s="266"/>
      <c r="N96" s="266"/>
      <c r="O96" s="266"/>
      <c r="P96" s="266"/>
      <c r="Q96" s="266"/>
      <c r="R96" s="267"/>
      <c r="S96" s="260">
        <v>0.9</v>
      </c>
      <c r="T96" s="261"/>
    </row>
    <row r="97" spans="1:20" customFormat="1" ht="27.75" customHeight="1" x14ac:dyDescent="0.25">
      <c r="B97" s="255"/>
      <c r="C97" s="270"/>
      <c r="D97" s="271"/>
      <c r="E97" s="262" t="s">
        <v>583</v>
      </c>
      <c r="F97" s="263"/>
      <c r="G97" s="263"/>
      <c r="H97" s="263"/>
      <c r="I97" s="264"/>
      <c r="J97" s="257" t="s">
        <v>474</v>
      </c>
      <c r="K97" s="258"/>
      <c r="L97" s="258"/>
      <c r="M97" s="258"/>
      <c r="N97" s="258"/>
      <c r="O97" s="258"/>
      <c r="P97" s="258"/>
      <c r="Q97" s="258"/>
      <c r="R97" s="259"/>
      <c r="S97" s="260">
        <v>1</v>
      </c>
      <c r="T97" s="261"/>
    </row>
    <row r="98" spans="1:20" customFormat="1" ht="145.15" customHeight="1" x14ac:dyDescent="0.25">
      <c r="B98" s="255"/>
      <c r="C98" s="270"/>
      <c r="D98" s="271"/>
      <c r="E98" s="262" t="s">
        <v>592</v>
      </c>
      <c r="F98" s="263"/>
      <c r="G98" s="263"/>
      <c r="H98" s="263"/>
      <c r="I98" s="264"/>
      <c r="J98" s="265" t="s">
        <v>684</v>
      </c>
      <c r="K98" s="266"/>
      <c r="L98" s="266"/>
      <c r="M98" s="266"/>
      <c r="N98" s="266"/>
      <c r="O98" s="266"/>
      <c r="P98" s="266"/>
      <c r="Q98" s="266"/>
      <c r="R98" s="267"/>
      <c r="S98" s="260">
        <v>0.83</v>
      </c>
      <c r="T98" s="261"/>
    </row>
    <row r="99" spans="1:20" customFormat="1" ht="39" customHeight="1" x14ac:dyDescent="0.25">
      <c r="B99" s="255"/>
      <c r="C99" s="270"/>
      <c r="D99" s="271"/>
      <c r="E99" s="262" t="s">
        <v>593</v>
      </c>
      <c r="F99" s="263"/>
      <c r="G99" s="263"/>
      <c r="H99" s="263"/>
      <c r="I99" s="264"/>
      <c r="J99" s="257" t="s">
        <v>493</v>
      </c>
      <c r="K99" s="258"/>
      <c r="L99" s="258"/>
      <c r="M99" s="258"/>
      <c r="N99" s="258"/>
      <c r="O99" s="258"/>
      <c r="P99" s="258"/>
      <c r="Q99" s="258"/>
      <c r="R99" s="259"/>
      <c r="S99" s="260">
        <v>1</v>
      </c>
      <c r="T99" s="261"/>
    </row>
    <row r="100" spans="1:20" customFormat="1" ht="36.6" customHeight="1" x14ac:dyDescent="0.25">
      <c r="B100" s="255"/>
      <c r="C100" s="270"/>
      <c r="D100" s="271"/>
      <c r="E100" s="262" t="s">
        <v>585</v>
      </c>
      <c r="F100" s="263"/>
      <c r="G100" s="263"/>
      <c r="H100" s="263"/>
      <c r="I100" s="264"/>
      <c r="J100" s="257" t="s">
        <v>483</v>
      </c>
      <c r="K100" s="258"/>
      <c r="L100" s="258"/>
      <c r="M100" s="258"/>
      <c r="N100" s="258"/>
      <c r="O100" s="258"/>
      <c r="P100" s="258"/>
      <c r="Q100" s="258"/>
      <c r="R100" s="259"/>
      <c r="S100" s="260">
        <v>1</v>
      </c>
      <c r="T100" s="261"/>
    </row>
    <row r="101" spans="1:20" customFormat="1" ht="51" customHeight="1" x14ac:dyDescent="0.25">
      <c r="B101" s="255"/>
      <c r="C101" s="270"/>
      <c r="D101" s="271"/>
      <c r="E101" s="262" t="s">
        <v>586</v>
      </c>
      <c r="F101" s="263"/>
      <c r="G101" s="263"/>
      <c r="H101" s="263"/>
      <c r="I101" s="264"/>
      <c r="J101" s="257" t="s">
        <v>115</v>
      </c>
      <c r="K101" s="258"/>
      <c r="L101" s="258"/>
      <c r="M101" s="258"/>
      <c r="N101" s="258"/>
      <c r="O101" s="258"/>
      <c r="P101" s="258"/>
      <c r="Q101" s="258"/>
      <c r="R101" s="259"/>
      <c r="S101" s="260">
        <v>1</v>
      </c>
      <c r="T101" s="261"/>
    </row>
    <row r="102" spans="1:20" customFormat="1" ht="49.15" customHeight="1" x14ac:dyDescent="0.25">
      <c r="B102" s="255"/>
      <c r="C102" s="270"/>
      <c r="D102" s="271"/>
      <c r="E102" s="262" t="s">
        <v>587</v>
      </c>
      <c r="F102" s="263"/>
      <c r="G102" s="263"/>
      <c r="H102" s="263"/>
      <c r="I102" s="264"/>
      <c r="J102" s="257" t="s">
        <v>494</v>
      </c>
      <c r="K102" s="258"/>
      <c r="L102" s="258"/>
      <c r="M102" s="258"/>
      <c r="N102" s="258"/>
      <c r="O102" s="258"/>
      <c r="P102" s="258"/>
      <c r="Q102" s="258"/>
      <c r="R102" s="259"/>
      <c r="S102" s="260">
        <v>1</v>
      </c>
      <c r="T102" s="261"/>
    </row>
    <row r="103" spans="1:20" customFormat="1" ht="49.15" customHeight="1" x14ac:dyDescent="0.25">
      <c r="B103" s="255"/>
      <c r="C103" s="270"/>
      <c r="D103" s="271"/>
      <c r="E103" s="262" t="s">
        <v>594</v>
      </c>
      <c r="F103" s="263"/>
      <c r="G103" s="263"/>
      <c r="H103" s="263"/>
      <c r="I103" s="264"/>
      <c r="J103" s="257" t="s">
        <v>495</v>
      </c>
      <c r="K103" s="258"/>
      <c r="L103" s="258"/>
      <c r="M103" s="258"/>
      <c r="N103" s="258"/>
      <c r="O103" s="258"/>
      <c r="P103" s="258"/>
      <c r="Q103" s="258"/>
      <c r="R103" s="259"/>
      <c r="S103" s="260">
        <v>1</v>
      </c>
      <c r="T103" s="261"/>
    </row>
    <row r="104" spans="1:20" customFormat="1" ht="49.15" customHeight="1" x14ac:dyDescent="0.25">
      <c r="B104" s="256"/>
      <c r="C104" s="272"/>
      <c r="D104" s="273"/>
      <c r="E104" s="262" t="s">
        <v>595</v>
      </c>
      <c r="F104" s="263"/>
      <c r="G104" s="263"/>
      <c r="H104" s="263"/>
      <c r="I104" s="264"/>
      <c r="J104" s="257" t="s">
        <v>496</v>
      </c>
      <c r="K104" s="258"/>
      <c r="L104" s="258"/>
      <c r="M104" s="258"/>
      <c r="N104" s="258"/>
      <c r="O104" s="258"/>
      <c r="P104" s="258"/>
      <c r="Q104" s="258"/>
      <c r="R104" s="259"/>
      <c r="S104" s="260">
        <v>1</v>
      </c>
      <c r="T104" s="261"/>
    </row>
    <row r="105" spans="1:20" ht="17.25" customHeight="1" x14ac:dyDescent="0.2">
      <c r="B105" s="510"/>
      <c r="C105" s="511"/>
      <c r="D105" s="511"/>
      <c r="E105" s="511"/>
      <c r="F105" s="511"/>
      <c r="G105" s="511"/>
      <c r="H105" s="511"/>
      <c r="I105" s="511"/>
      <c r="J105" s="511"/>
      <c r="K105" s="511"/>
      <c r="L105" s="511"/>
      <c r="M105" s="511"/>
      <c r="N105" s="511"/>
      <c r="O105" s="511"/>
      <c r="P105" s="511"/>
      <c r="Q105" s="511"/>
      <c r="R105" s="511"/>
      <c r="S105" s="511"/>
      <c r="T105" s="512"/>
    </row>
    <row r="106" spans="1:20" ht="28.5" customHeight="1" x14ac:dyDescent="0.2">
      <c r="B106" s="513" t="s">
        <v>30</v>
      </c>
      <c r="C106" s="514"/>
      <c r="D106" s="515" t="s">
        <v>596</v>
      </c>
      <c r="E106" s="516"/>
      <c r="F106" s="516"/>
      <c r="G106" s="516"/>
      <c r="H106" s="516"/>
      <c r="I106" s="516"/>
      <c r="J106" s="517"/>
      <c r="K106" s="515" t="s">
        <v>443</v>
      </c>
      <c r="L106" s="516"/>
      <c r="M106" s="516"/>
      <c r="N106" s="516"/>
      <c r="O106" s="516"/>
      <c r="P106" s="516"/>
      <c r="Q106" s="516"/>
      <c r="R106" s="517"/>
      <c r="S106" s="507" t="s">
        <v>4</v>
      </c>
      <c r="T106" s="509"/>
    </row>
    <row r="107" spans="1:20" ht="121.15" customHeight="1" x14ac:dyDescent="0.2">
      <c r="B107" s="412" t="s">
        <v>34</v>
      </c>
      <c r="C107" s="413"/>
      <c r="D107" s="504" t="s">
        <v>844</v>
      </c>
      <c r="E107" s="505"/>
      <c r="F107" s="505"/>
      <c r="G107" s="505"/>
      <c r="H107" s="505"/>
      <c r="I107" s="505"/>
      <c r="J107" s="506"/>
      <c r="K107" s="495" t="s">
        <v>800</v>
      </c>
      <c r="L107" s="496"/>
      <c r="M107" s="496"/>
      <c r="N107" s="496"/>
      <c r="O107" s="496"/>
      <c r="P107" s="496"/>
      <c r="Q107" s="496"/>
      <c r="R107" s="497"/>
      <c r="S107" s="502" t="s">
        <v>845</v>
      </c>
      <c r="T107" s="503"/>
    </row>
    <row r="108" spans="1:20" ht="25.9" customHeight="1" x14ac:dyDescent="0.2">
      <c r="A108" s="2"/>
      <c r="B108" s="615" t="s">
        <v>42</v>
      </c>
      <c r="C108" s="616"/>
      <c r="D108" s="616"/>
      <c r="E108" s="616"/>
      <c r="F108" s="616"/>
      <c r="G108" s="616"/>
      <c r="H108" s="616"/>
      <c r="I108" s="616"/>
      <c r="J108" s="616"/>
      <c r="K108" s="616"/>
      <c r="L108" s="616"/>
      <c r="M108" s="616"/>
      <c r="N108" s="616"/>
      <c r="O108" s="616"/>
      <c r="P108" s="616"/>
      <c r="Q108" s="616"/>
      <c r="R108" s="616"/>
      <c r="S108" s="616"/>
      <c r="T108" s="617"/>
    </row>
    <row r="109" spans="1:20" ht="24.6" customHeight="1" x14ac:dyDescent="0.2">
      <c r="A109" s="2"/>
      <c r="B109" s="507" t="s">
        <v>43</v>
      </c>
      <c r="C109" s="508"/>
      <c r="D109" s="508"/>
      <c r="E109" s="509"/>
      <c r="F109" s="164" t="s">
        <v>30</v>
      </c>
      <c r="G109" s="507" t="s">
        <v>44</v>
      </c>
      <c r="H109" s="508"/>
      <c r="I109" s="508"/>
      <c r="J109" s="508"/>
      <c r="K109" s="508"/>
      <c r="L109" s="508"/>
      <c r="M109" s="508"/>
      <c r="N109" s="508"/>
      <c r="O109" s="508"/>
      <c r="P109" s="508"/>
      <c r="Q109" s="508"/>
      <c r="R109" s="509"/>
      <c r="S109" s="507" t="s">
        <v>4</v>
      </c>
      <c r="T109" s="509"/>
    </row>
    <row r="110" spans="1:20" s="1080" customFormat="1" ht="37.9" customHeight="1" x14ac:dyDescent="0.2">
      <c r="A110" s="1073"/>
      <c r="B110" s="1074" t="s">
        <v>743</v>
      </c>
      <c r="C110" s="1074"/>
      <c r="D110" s="1074"/>
      <c r="E110" s="1074"/>
      <c r="F110" s="1075"/>
      <c r="G110" s="1076" t="s">
        <v>852</v>
      </c>
      <c r="H110" s="1077"/>
      <c r="I110" s="1077"/>
      <c r="J110" s="1077"/>
      <c r="K110" s="1077"/>
      <c r="L110" s="1077"/>
      <c r="M110" s="1077"/>
      <c r="N110" s="1077"/>
      <c r="O110" s="1077"/>
      <c r="P110" s="1077"/>
      <c r="Q110" s="1077"/>
      <c r="R110" s="1078"/>
      <c r="S110" s="1079"/>
      <c r="T110" s="1079"/>
    </row>
    <row r="111" spans="1:20" s="1080" customFormat="1" ht="37.9" customHeight="1" x14ac:dyDescent="0.2">
      <c r="A111" s="1073"/>
      <c r="B111" s="1074" t="s">
        <v>804</v>
      </c>
      <c r="C111" s="1074"/>
      <c r="D111" s="1074"/>
      <c r="E111" s="1074"/>
      <c r="F111" s="1075"/>
      <c r="G111" s="1081"/>
      <c r="H111" s="1082"/>
      <c r="I111" s="1082"/>
      <c r="J111" s="1082"/>
      <c r="K111" s="1082"/>
      <c r="L111" s="1082"/>
      <c r="M111" s="1082"/>
      <c r="N111" s="1082"/>
      <c r="O111" s="1082"/>
      <c r="P111" s="1082"/>
      <c r="Q111" s="1082"/>
      <c r="R111" s="1083"/>
      <c r="S111" s="1079"/>
      <c r="T111" s="1079"/>
    </row>
    <row r="112" spans="1:20" s="1080" customFormat="1" ht="37.9" customHeight="1" x14ac:dyDescent="0.2">
      <c r="A112" s="1073"/>
      <c r="B112" s="1074" t="s">
        <v>846</v>
      </c>
      <c r="C112" s="1074"/>
      <c r="D112" s="1074"/>
      <c r="E112" s="1074"/>
      <c r="F112" s="1075"/>
      <c r="G112" s="1081"/>
      <c r="H112" s="1082"/>
      <c r="I112" s="1082"/>
      <c r="J112" s="1082"/>
      <c r="K112" s="1082"/>
      <c r="L112" s="1082"/>
      <c r="M112" s="1082"/>
      <c r="N112" s="1082"/>
      <c r="O112" s="1082"/>
      <c r="P112" s="1082"/>
      <c r="Q112" s="1082"/>
      <c r="R112" s="1083"/>
      <c r="S112" s="1079"/>
      <c r="T112" s="1079"/>
    </row>
    <row r="113" spans="1:20" s="1080" customFormat="1" ht="37.9" customHeight="1" x14ac:dyDescent="0.2">
      <c r="A113" s="1073"/>
      <c r="B113" s="1074" t="s">
        <v>847</v>
      </c>
      <c r="C113" s="1074"/>
      <c r="D113" s="1074"/>
      <c r="E113" s="1074"/>
      <c r="F113" s="1075"/>
      <c r="G113" s="1081"/>
      <c r="H113" s="1082"/>
      <c r="I113" s="1082"/>
      <c r="J113" s="1082"/>
      <c r="K113" s="1082"/>
      <c r="L113" s="1082"/>
      <c r="M113" s="1082"/>
      <c r="N113" s="1082"/>
      <c r="O113" s="1082"/>
      <c r="P113" s="1082"/>
      <c r="Q113" s="1082"/>
      <c r="R113" s="1083"/>
      <c r="S113" s="1079"/>
      <c r="T113" s="1079"/>
    </row>
    <row r="114" spans="1:20" s="1080" customFormat="1" ht="37.9" customHeight="1" x14ac:dyDescent="0.2">
      <c r="A114" s="1073"/>
      <c r="B114" s="1074" t="s">
        <v>848</v>
      </c>
      <c r="C114" s="1074"/>
      <c r="D114" s="1074"/>
      <c r="E114" s="1074"/>
      <c r="F114" s="1075"/>
      <c r="G114" s="1081"/>
      <c r="H114" s="1082"/>
      <c r="I114" s="1082"/>
      <c r="J114" s="1082"/>
      <c r="K114" s="1082"/>
      <c r="L114" s="1082"/>
      <c r="M114" s="1082"/>
      <c r="N114" s="1082"/>
      <c r="O114" s="1082"/>
      <c r="P114" s="1082"/>
      <c r="Q114" s="1082"/>
      <c r="R114" s="1083"/>
      <c r="S114" s="1079"/>
      <c r="T114" s="1079"/>
    </row>
    <row r="115" spans="1:20" s="1080" customFormat="1" ht="37.9" customHeight="1" x14ac:dyDescent="0.2">
      <c r="A115" s="1073"/>
      <c r="B115" s="1074" t="s">
        <v>849</v>
      </c>
      <c r="C115" s="1074"/>
      <c r="D115" s="1074"/>
      <c r="E115" s="1074"/>
      <c r="F115" s="1075"/>
      <c r="G115" s="1081"/>
      <c r="H115" s="1082"/>
      <c r="I115" s="1082"/>
      <c r="J115" s="1082"/>
      <c r="K115" s="1082"/>
      <c r="L115" s="1082"/>
      <c r="M115" s="1082"/>
      <c r="N115" s="1082"/>
      <c r="O115" s="1082"/>
      <c r="P115" s="1082"/>
      <c r="Q115" s="1082"/>
      <c r="R115" s="1083"/>
      <c r="S115" s="1079"/>
      <c r="T115" s="1079"/>
    </row>
    <row r="116" spans="1:20" s="1080" customFormat="1" ht="37.9" customHeight="1" x14ac:dyDescent="0.2">
      <c r="A116" s="1073"/>
      <c r="B116" s="1074" t="s">
        <v>850</v>
      </c>
      <c r="C116" s="1074"/>
      <c r="D116" s="1074"/>
      <c r="E116" s="1074"/>
      <c r="F116" s="1075"/>
      <c r="G116" s="1081"/>
      <c r="H116" s="1082"/>
      <c r="I116" s="1082"/>
      <c r="J116" s="1082"/>
      <c r="K116" s="1082"/>
      <c r="L116" s="1082"/>
      <c r="M116" s="1082"/>
      <c r="N116" s="1082"/>
      <c r="O116" s="1082"/>
      <c r="P116" s="1082"/>
      <c r="Q116" s="1082"/>
      <c r="R116" s="1083"/>
      <c r="S116" s="1079"/>
      <c r="T116" s="1079"/>
    </row>
    <row r="117" spans="1:20" s="1080" customFormat="1" ht="37.9" customHeight="1" x14ac:dyDescent="0.2">
      <c r="A117" s="1073"/>
      <c r="B117" s="1074" t="s">
        <v>788</v>
      </c>
      <c r="C117" s="1074"/>
      <c r="D117" s="1074"/>
      <c r="E117" s="1074"/>
      <c r="F117" s="1075"/>
      <c r="G117" s="1081"/>
      <c r="H117" s="1082"/>
      <c r="I117" s="1082"/>
      <c r="J117" s="1082"/>
      <c r="K117" s="1082"/>
      <c r="L117" s="1082"/>
      <c r="M117" s="1082"/>
      <c r="N117" s="1082"/>
      <c r="O117" s="1082"/>
      <c r="P117" s="1082"/>
      <c r="Q117" s="1082"/>
      <c r="R117" s="1083"/>
      <c r="S117" s="1079"/>
      <c r="T117" s="1079"/>
    </row>
    <row r="118" spans="1:20" s="1080" customFormat="1" ht="37.9" customHeight="1" x14ac:dyDescent="0.2">
      <c r="A118" s="1073"/>
      <c r="B118" s="1074" t="s">
        <v>851</v>
      </c>
      <c r="C118" s="1074"/>
      <c r="D118" s="1074"/>
      <c r="E118" s="1074"/>
      <c r="F118" s="1075"/>
      <c r="G118" s="1081"/>
      <c r="H118" s="1082"/>
      <c r="I118" s="1082"/>
      <c r="J118" s="1082"/>
      <c r="K118" s="1082"/>
      <c r="L118" s="1082"/>
      <c r="M118" s="1082"/>
      <c r="N118" s="1082"/>
      <c r="O118" s="1082"/>
      <c r="P118" s="1082"/>
      <c r="Q118" s="1082"/>
      <c r="R118" s="1083"/>
      <c r="S118" s="1079"/>
      <c r="T118" s="1079"/>
    </row>
    <row r="119" spans="1:20" s="1080" customFormat="1" ht="37.9" customHeight="1" x14ac:dyDescent="0.2">
      <c r="A119" s="1073"/>
      <c r="B119" s="1074" t="s">
        <v>788</v>
      </c>
      <c r="C119" s="1074"/>
      <c r="D119" s="1074"/>
      <c r="E119" s="1074"/>
      <c r="F119" s="1075"/>
      <c r="G119" s="1081"/>
      <c r="H119" s="1082"/>
      <c r="I119" s="1082"/>
      <c r="J119" s="1082"/>
      <c r="K119" s="1082"/>
      <c r="L119" s="1082"/>
      <c r="M119" s="1082"/>
      <c r="N119" s="1082"/>
      <c r="O119" s="1082"/>
      <c r="P119" s="1082"/>
      <c r="Q119" s="1082"/>
      <c r="R119" s="1083"/>
      <c r="S119" s="1079"/>
      <c r="T119" s="1079"/>
    </row>
    <row r="120" spans="1:20" s="1080" customFormat="1" ht="37.9" customHeight="1" x14ac:dyDescent="0.2">
      <c r="A120" s="1073"/>
      <c r="B120" s="1084" t="s">
        <v>823</v>
      </c>
      <c r="C120" s="1084"/>
      <c r="D120" s="1084"/>
      <c r="E120" s="1084"/>
      <c r="F120" s="1075"/>
      <c r="G120" s="1085"/>
      <c r="H120" s="1086"/>
      <c r="I120" s="1086"/>
      <c r="J120" s="1086"/>
      <c r="K120" s="1086"/>
      <c r="L120" s="1086"/>
      <c r="M120" s="1086"/>
      <c r="N120" s="1086"/>
      <c r="O120" s="1086"/>
      <c r="P120" s="1086"/>
      <c r="Q120" s="1086"/>
      <c r="R120" s="1087"/>
      <c r="S120" s="1079"/>
      <c r="T120" s="1079"/>
    </row>
    <row r="121" spans="1:20" ht="15" customHeight="1" x14ac:dyDescent="0.2">
      <c r="B121" s="86"/>
      <c r="C121" s="81"/>
      <c r="D121" s="81"/>
      <c r="E121" s="81"/>
      <c r="F121" s="81"/>
      <c r="G121" s="81"/>
      <c r="H121" s="81"/>
      <c r="I121" s="81"/>
      <c r="J121" s="81"/>
      <c r="K121" s="81"/>
      <c r="L121" s="81"/>
      <c r="M121" s="81"/>
      <c r="N121" s="81"/>
      <c r="O121" s="81"/>
      <c r="P121" s="81"/>
      <c r="Q121" s="81"/>
      <c r="R121" s="81"/>
      <c r="S121" s="81"/>
      <c r="T121" s="82"/>
    </row>
    <row r="122" spans="1:20" ht="25.5" customHeight="1" x14ac:dyDescent="0.2">
      <c r="B122" s="403" t="s">
        <v>456</v>
      </c>
      <c r="C122" s="404"/>
      <c r="D122" s="404"/>
      <c r="E122" s="404"/>
      <c r="F122" s="404"/>
      <c r="G122" s="404"/>
      <c r="H122" s="404"/>
      <c r="I122" s="404"/>
      <c r="J122" s="404"/>
      <c r="K122" s="404"/>
      <c r="L122" s="404"/>
      <c r="M122" s="404"/>
      <c r="N122" s="404"/>
      <c r="O122" s="404"/>
      <c r="P122" s="404"/>
      <c r="Q122" s="404"/>
      <c r="R122" s="404"/>
      <c r="S122" s="404"/>
      <c r="T122" s="405"/>
    </row>
    <row r="123" spans="1:20" ht="29.25" customHeight="1" x14ac:dyDescent="0.2">
      <c r="B123" s="444" t="s">
        <v>45</v>
      </c>
      <c r="C123" s="446"/>
      <c r="D123" s="498" t="s">
        <v>597</v>
      </c>
      <c r="E123" s="499"/>
      <c r="F123" s="499"/>
      <c r="G123" s="499"/>
      <c r="H123" s="499"/>
      <c r="I123" s="499"/>
      <c r="J123" s="500"/>
      <c r="K123" s="498" t="s">
        <v>46</v>
      </c>
      <c r="L123" s="499"/>
      <c r="M123" s="499"/>
      <c r="N123" s="499"/>
      <c r="O123" s="499"/>
      <c r="P123" s="499"/>
      <c r="Q123" s="499"/>
      <c r="R123" s="500"/>
      <c r="S123" s="498" t="s">
        <v>4</v>
      </c>
      <c r="T123" s="500"/>
    </row>
    <row r="124" spans="1:20" ht="30" customHeight="1" x14ac:dyDescent="0.2">
      <c r="B124" s="244" t="s">
        <v>514</v>
      </c>
      <c r="C124" s="245"/>
      <c r="D124" s="251" t="s">
        <v>598</v>
      </c>
      <c r="E124" s="252"/>
      <c r="F124" s="252"/>
      <c r="G124" s="252"/>
      <c r="H124" s="252"/>
      <c r="I124" s="252"/>
      <c r="J124" s="253"/>
      <c r="K124" s="246" t="s">
        <v>515</v>
      </c>
      <c r="L124" s="247"/>
      <c r="M124" s="247"/>
      <c r="N124" s="247"/>
      <c r="O124" s="247"/>
      <c r="P124" s="247"/>
      <c r="Q124" s="247"/>
      <c r="R124" s="248"/>
      <c r="S124" s="249" t="s">
        <v>942</v>
      </c>
      <c r="T124" s="250"/>
    </row>
    <row r="125" spans="1:20" ht="43.9" customHeight="1" x14ac:dyDescent="0.2">
      <c r="B125" s="244" t="s">
        <v>9</v>
      </c>
      <c r="C125" s="245"/>
      <c r="D125" s="246" t="s">
        <v>943</v>
      </c>
      <c r="E125" s="247"/>
      <c r="F125" s="247"/>
      <c r="G125" s="247"/>
      <c r="H125" s="247"/>
      <c r="I125" s="247"/>
      <c r="J125" s="248"/>
      <c r="K125" s="246" t="s">
        <v>944</v>
      </c>
      <c r="L125" s="247"/>
      <c r="M125" s="247"/>
      <c r="N125" s="247"/>
      <c r="O125" s="247"/>
      <c r="P125" s="247"/>
      <c r="Q125" s="247"/>
      <c r="R125" s="248"/>
      <c r="S125" s="249">
        <v>43920</v>
      </c>
      <c r="T125" s="250"/>
    </row>
    <row r="126" spans="1:20" ht="33.6" customHeight="1" x14ac:dyDescent="0.2">
      <c r="B126" s="244" t="s">
        <v>10</v>
      </c>
      <c r="C126" s="245"/>
      <c r="D126" s="251" t="s">
        <v>945</v>
      </c>
      <c r="E126" s="252"/>
      <c r="F126" s="252"/>
      <c r="G126" s="252"/>
      <c r="H126" s="252"/>
      <c r="I126" s="252"/>
      <c r="J126" s="253"/>
      <c r="K126" s="246" t="s">
        <v>946</v>
      </c>
      <c r="L126" s="247"/>
      <c r="M126" s="247"/>
      <c r="N126" s="247"/>
      <c r="O126" s="247"/>
      <c r="P126" s="247"/>
      <c r="Q126" s="247"/>
      <c r="R126" s="248"/>
      <c r="S126" s="249">
        <v>43921</v>
      </c>
      <c r="T126" s="250"/>
    </row>
    <row r="127" spans="1:20" ht="33" customHeight="1" x14ac:dyDescent="0.2">
      <c r="B127" s="244" t="s">
        <v>10</v>
      </c>
      <c r="C127" s="245"/>
      <c r="D127" s="246" t="s">
        <v>947</v>
      </c>
      <c r="E127" s="247"/>
      <c r="F127" s="247"/>
      <c r="G127" s="247"/>
      <c r="H127" s="247"/>
      <c r="I127" s="247"/>
      <c r="J127" s="248"/>
      <c r="K127" s="246" t="s">
        <v>948</v>
      </c>
      <c r="L127" s="247"/>
      <c r="M127" s="247"/>
      <c r="N127" s="247"/>
      <c r="O127" s="247"/>
      <c r="P127" s="247"/>
      <c r="Q127" s="247"/>
      <c r="R127" s="248"/>
      <c r="S127" s="249">
        <v>43921</v>
      </c>
      <c r="T127" s="250"/>
    </row>
    <row r="128" spans="1:20" ht="31.15" customHeight="1" x14ac:dyDescent="0.2">
      <c r="B128" s="244" t="s">
        <v>10</v>
      </c>
      <c r="C128" s="245"/>
      <c r="D128" s="246" t="s">
        <v>949</v>
      </c>
      <c r="E128" s="247"/>
      <c r="F128" s="247"/>
      <c r="G128" s="247"/>
      <c r="H128" s="247"/>
      <c r="I128" s="247"/>
      <c r="J128" s="248"/>
      <c r="K128" s="246" t="s">
        <v>950</v>
      </c>
      <c r="L128" s="247"/>
      <c r="M128" s="247"/>
      <c r="N128" s="247"/>
      <c r="O128" s="247"/>
      <c r="P128" s="247"/>
      <c r="Q128" s="247"/>
      <c r="R128" s="248"/>
      <c r="S128" s="249">
        <v>43921</v>
      </c>
      <c r="T128" s="250"/>
    </row>
    <row r="129" spans="2:20" ht="31.15" customHeight="1" x14ac:dyDescent="0.2">
      <c r="B129" s="244" t="s">
        <v>10</v>
      </c>
      <c r="C129" s="245"/>
      <c r="D129" s="246" t="s">
        <v>951</v>
      </c>
      <c r="E129" s="247"/>
      <c r="F129" s="247"/>
      <c r="G129" s="247"/>
      <c r="H129" s="247"/>
      <c r="I129" s="247"/>
      <c r="J129" s="248"/>
      <c r="K129" s="246" t="s">
        <v>952</v>
      </c>
      <c r="L129" s="247"/>
      <c r="M129" s="247"/>
      <c r="N129" s="247"/>
      <c r="O129" s="247"/>
      <c r="P129" s="247"/>
      <c r="Q129" s="247"/>
      <c r="R129" s="248"/>
      <c r="S129" s="249">
        <v>43921</v>
      </c>
      <c r="T129" s="250"/>
    </row>
    <row r="130" spans="2:20" ht="31.15" customHeight="1" x14ac:dyDescent="0.2">
      <c r="B130" s="244" t="s">
        <v>514</v>
      </c>
      <c r="C130" s="245"/>
      <c r="D130" s="251" t="s">
        <v>761</v>
      </c>
      <c r="E130" s="252"/>
      <c r="F130" s="252"/>
      <c r="G130" s="252"/>
      <c r="H130" s="252"/>
      <c r="I130" s="252"/>
      <c r="J130" s="253"/>
      <c r="K130" s="246" t="s">
        <v>762</v>
      </c>
      <c r="L130" s="247"/>
      <c r="M130" s="247"/>
      <c r="N130" s="247"/>
      <c r="O130" s="247"/>
      <c r="P130" s="247"/>
      <c r="Q130" s="247"/>
      <c r="R130" s="248"/>
      <c r="S130" s="249" t="s">
        <v>942</v>
      </c>
      <c r="T130" s="250"/>
    </row>
    <row r="131" spans="2:20" s="3" customFormat="1" ht="22.5" customHeight="1" x14ac:dyDescent="0.2">
      <c r="B131" s="631" t="s">
        <v>47</v>
      </c>
      <c r="C131" s="632"/>
      <c r="D131" s="632"/>
      <c r="E131" s="632"/>
      <c r="F131" s="632"/>
      <c r="G131" s="632"/>
      <c r="H131" s="632"/>
      <c r="I131" s="632"/>
      <c r="J131" s="632"/>
      <c r="K131" s="632"/>
      <c r="L131" s="632"/>
      <c r="M131" s="632"/>
      <c r="N131" s="632"/>
      <c r="O131" s="632"/>
      <c r="P131" s="632"/>
      <c r="Q131" s="632"/>
      <c r="R131" s="632"/>
      <c r="S131" s="632"/>
      <c r="T131" s="633"/>
    </row>
    <row r="132" spans="2:20" s="6" customFormat="1" ht="22.5" customHeight="1" x14ac:dyDescent="0.2">
      <c r="B132" s="444" t="s">
        <v>48</v>
      </c>
      <c r="C132" s="445"/>
      <c r="D132" s="445"/>
      <c r="E132" s="445"/>
      <c r="F132" s="445"/>
      <c r="G132" s="445"/>
      <c r="H132" s="445"/>
      <c r="I132" s="445"/>
      <c r="J132" s="445"/>
      <c r="K132" s="445"/>
      <c r="L132" s="445"/>
      <c r="M132" s="445"/>
      <c r="N132" s="445"/>
      <c r="O132" s="445"/>
      <c r="P132" s="445"/>
      <c r="Q132" s="445"/>
      <c r="R132" s="445"/>
      <c r="S132" s="445"/>
      <c r="T132" s="446"/>
    </row>
    <row r="133" spans="2:20" s="7" customFormat="1" ht="47.1" customHeight="1" x14ac:dyDescent="0.25">
      <c r="B133" s="275" t="s">
        <v>599</v>
      </c>
      <c r="C133" s="276"/>
      <c r="D133" s="276"/>
      <c r="E133" s="276"/>
      <c r="F133" s="276"/>
      <c r="G133" s="276"/>
      <c r="H133" s="276"/>
      <c r="I133" s="276"/>
      <c r="J133" s="276"/>
      <c r="K133" s="276"/>
      <c r="L133" s="276"/>
      <c r="M133" s="276"/>
      <c r="N133" s="276"/>
      <c r="O133" s="276"/>
      <c r="P133" s="276"/>
      <c r="Q133" s="276"/>
      <c r="R133" s="276"/>
      <c r="S133" s="276"/>
      <c r="T133" s="277"/>
    </row>
    <row r="134" spans="2:20" s="6" customFormat="1" ht="22.5" customHeight="1" x14ac:dyDescent="0.2">
      <c r="B134" s="385"/>
      <c r="C134" s="386"/>
      <c r="D134" s="386"/>
      <c r="E134" s="386"/>
      <c r="F134" s="386"/>
      <c r="G134" s="386"/>
      <c r="H134" s="386"/>
      <c r="I134" s="386"/>
      <c r="J134" s="386"/>
      <c r="K134" s="386"/>
      <c r="L134" s="386"/>
      <c r="M134" s="386"/>
      <c r="N134" s="386"/>
      <c r="O134" s="386"/>
      <c r="P134" s="386"/>
      <c r="Q134" s="386"/>
      <c r="R134" s="386"/>
      <c r="S134" s="386"/>
      <c r="T134" s="387"/>
    </row>
    <row r="135" spans="2:20" s="6" customFormat="1" ht="22.5" customHeight="1" x14ac:dyDescent="0.2">
      <c r="B135" s="313" t="s">
        <v>49</v>
      </c>
      <c r="C135" s="314"/>
      <c r="D135" s="314"/>
      <c r="E135" s="314"/>
      <c r="F135" s="314"/>
      <c r="G135" s="314"/>
      <c r="H135" s="314"/>
      <c r="I135" s="314"/>
      <c r="J135" s="314"/>
      <c r="K135" s="314"/>
      <c r="L135" s="314"/>
      <c r="M135" s="314"/>
      <c r="N135" s="314"/>
      <c r="O135" s="314"/>
      <c r="P135" s="314"/>
      <c r="Q135" s="314"/>
      <c r="R135" s="314"/>
      <c r="S135" s="314"/>
      <c r="T135" s="315"/>
    </row>
    <row r="136" spans="2:20" s="6" customFormat="1" ht="22.5" customHeight="1" x14ac:dyDescent="0.2">
      <c r="B136" s="454" t="s">
        <v>50</v>
      </c>
      <c r="C136" s="454"/>
      <c r="D136" s="498" t="s">
        <v>600</v>
      </c>
      <c r="E136" s="499"/>
      <c r="F136" s="499"/>
      <c r="G136" s="499"/>
      <c r="H136" s="499"/>
      <c r="I136" s="499"/>
      <c r="J136" s="500"/>
      <c r="K136" s="501" t="s">
        <v>25</v>
      </c>
      <c r="L136" s="501"/>
      <c r="M136" s="501"/>
      <c r="N136" s="501"/>
      <c r="O136" s="501"/>
      <c r="P136" s="501"/>
      <c r="Q136" s="501"/>
      <c r="R136" s="501"/>
      <c r="S136" s="498" t="s">
        <v>51</v>
      </c>
      <c r="T136" s="500"/>
    </row>
    <row r="137" spans="2:20" s="6" customFormat="1" ht="277.89999999999998" customHeight="1" x14ac:dyDescent="0.2">
      <c r="B137" s="486" t="s">
        <v>52</v>
      </c>
      <c r="C137" s="486"/>
      <c r="D137" s="495" t="s">
        <v>601</v>
      </c>
      <c r="E137" s="496"/>
      <c r="F137" s="496"/>
      <c r="G137" s="496"/>
      <c r="H137" s="496"/>
      <c r="I137" s="496"/>
      <c r="J137" s="497"/>
      <c r="K137" s="494" t="s">
        <v>631</v>
      </c>
      <c r="L137" s="494"/>
      <c r="M137" s="494"/>
      <c r="N137" s="494"/>
      <c r="O137" s="494"/>
      <c r="P137" s="494"/>
      <c r="Q137" s="494"/>
      <c r="R137" s="494"/>
      <c r="S137" s="487" t="s">
        <v>632</v>
      </c>
      <c r="T137" s="488"/>
    </row>
    <row r="138" spans="2:20" s="6" customFormat="1" ht="126.75" customHeight="1" x14ac:dyDescent="0.2">
      <c r="B138" s="486" t="s">
        <v>53</v>
      </c>
      <c r="C138" s="486"/>
      <c r="D138" s="489" t="s">
        <v>602</v>
      </c>
      <c r="E138" s="490"/>
      <c r="F138" s="490"/>
      <c r="G138" s="490"/>
      <c r="H138" s="490"/>
      <c r="I138" s="490"/>
      <c r="J138" s="491"/>
      <c r="K138" s="483" t="s">
        <v>54</v>
      </c>
      <c r="L138" s="483"/>
      <c r="M138" s="483"/>
      <c r="N138" s="483"/>
      <c r="O138" s="483"/>
      <c r="P138" s="483"/>
      <c r="Q138" s="483"/>
      <c r="R138" s="483"/>
      <c r="S138" s="487" t="s">
        <v>632</v>
      </c>
      <c r="T138" s="488"/>
    </row>
    <row r="139" spans="2:20" s="6" customFormat="1" ht="82.5" customHeight="1" x14ac:dyDescent="0.2">
      <c r="B139" s="486" t="s">
        <v>55</v>
      </c>
      <c r="C139" s="486"/>
      <c r="D139" s="489" t="s">
        <v>603</v>
      </c>
      <c r="E139" s="490"/>
      <c r="F139" s="490"/>
      <c r="G139" s="490"/>
      <c r="H139" s="490"/>
      <c r="I139" s="490"/>
      <c r="J139" s="491"/>
      <c r="K139" s="483" t="s">
        <v>56</v>
      </c>
      <c r="L139" s="483"/>
      <c r="M139" s="483"/>
      <c r="N139" s="483"/>
      <c r="O139" s="483"/>
      <c r="P139" s="483"/>
      <c r="Q139" s="483"/>
      <c r="R139" s="483"/>
      <c r="S139" s="484" t="s">
        <v>57</v>
      </c>
      <c r="T139" s="485"/>
    </row>
    <row r="140" spans="2:20" s="6" customFormat="1" ht="329.25" customHeight="1" x14ac:dyDescent="0.2">
      <c r="B140" s="486" t="s">
        <v>22</v>
      </c>
      <c r="C140" s="486"/>
      <c r="D140" s="489" t="s">
        <v>604</v>
      </c>
      <c r="E140" s="490"/>
      <c r="F140" s="490"/>
      <c r="G140" s="490"/>
      <c r="H140" s="490"/>
      <c r="I140" s="490"/>
      <c r="J140" s="491"/>
      <c r="K140" s="492" t="s">
        <v>117</v>
      </c>
      <c r="L140" s="493"/>
      <c r="M140" s="493"/>
      <c r="N140" s="493"/>
      <c r="O140" s="493"/>
      <c r="P140" s="493"/>
      <c r="Q140" s="493"/>
      <c r="R140" s="493"/>
      <c r="S140" s="484" t="s">
        <v>57</v>
      </c>
      <c r="T140" s="485"/>
    </row>
    <row r="141" spans="2:20" s="6" customFormat="1" ht="158.1" customHeight="1" x14ac:dyDescent="0.2">
      <c r="B141" s="486" t="s">
        <v>58</v>
      </c>
      <c r="C141" s="486"/>
      <c r="D141" s="489" t="s">
        <v>605</v>
      </c>
      <c r="E141" s="490"/>
      <c r="F141" s="490"/>
      <c r="G141" s="490"/>
      <c r="H141" s="490"/>
      <c r="I141" s="490"/>
      <c r="J141" s="491"/>
      <c r="K141" s="483" t="s">
        <v>59</v>
      </c>
      <c r="L141" s="483"/>
      <c r="M141" s="483"/>
      <c r="N141" s="483"/>
      <c r="O141" s="483"/>
      <c r="P141" s="483"/>
      <c r="Q141" s="483"/>
      <c r="R141" s="483"/>
      <c r="S141" s="487" t="s">
        <v>60</v>
      </c>
      <c r="T141" s="488"/>
    </row>
    <row r="142" spans="2:20" s="6" customFormat="1" ht="22.5" customHeight="1" x14ac:dyDescent="0.2">
      <c r="B142" s="283"/>
      <c r="C142" s="308"/>
      <c r="D142" s="308"/>
      <c r="E142" s="308"/>
      <c r="F142" s="308"/>
      <c r="G142" s="308"/>
      <c r="H142" s="308"/>
      <c r="I142" s="308"/>
      <c r="J142" s="308"/>
      <c r="K142" s="308"/>
      <c r="L142" s="308"/>
      <c r="M142" s="308"/>
      <c r="N142" s="308"/>
      <c r="O142" s="308"/>
      <c r="P142" s="308"/>
      <c r="Q142" s="308"/>
      <c r="R142" s="308"/>
      <c r="S142" s="308"/>
      <c r="T142" s="282"/>
    </row>
    <row r="143" spans="2:20" s="3" customFormat="1" ht="22.5" customHeight="1" x14ac:dyDescent="0.2">
      <c r="B143" s="313" t="s">
        <v>118</v>
      </c>
      <c r="C143" s="314"/>
      <c r="D143" s="314"/>
      <c r="E143" s="314"/>
      <c r="F143" s="314"/>
      <c r="G143" s="314"/>
      <c r="H143" s="314"/>
      <c r="I143" s="314"/>
      <c r="J143" s="314"/>
      <c r="K143" s="314"/>
      <c r="L143" s="314"/>
      <c r="M143" s="314"/>
      <c r="N143" s="314"/>
      <c r="O143" s="314"/>
      <c r="P143" s="314"/>
      <c r="Q143" s="314"/>
      <c r="R143" s="314"/>
      <c r="S143" s="314"/>
      <c r="T143" s="315"/>
    </row>
    <row r="144" spans="2:20" s="3" customFormat="1" ht="29.25" customHeight="1" x14ac:dyDescent="0.2">
      <c r="B144" s="4"/>
      <c r="C144" s="4"/>
      <c r="D144" s="4"/>
      <c r="E144" s="4"/>
      <c r="F144" s="4"/>
      <c r="G144" s="123"/>
      <c r="H144" s="4"/>
      <c r="I144" s="5"/>
      <c r="J144" s="4"/>
      <c r="K144" s="4"/>
      <c r="L144" s="644"/>
      <c r="M144" s="645"/>
      <c r="N144" s="645"/>
      <c r="O144" s="645"/>
      <c r="P144" s="645"/>
      <c r="Q144" s="645"/>
      <c r="R144" s="645"/>
      <c r="S144" s="645"/>
      <c r="T144" s="646"/>
    </row>
    <row r="145" spans="2:20" s="3" customFormat="1" ht="22.5" customHeight="1" x14ac:dyDescent="0.2">
      <c r="B145" s="618" t="s">
        <v>61</v>
      </c>
      <c r="C145" s="619"/>
      <c r="D145" s="619"/>
      <c r="E145" s="619"/>
      <c r="F145" s="619"/>
      <c r="G145" s="619"/>
      <c r="H145" s="619"/>
      <c r="I145" s="619"/>
      <c r="J145" s="619"/>
      <c r="K145" s="620"/>
      <c r="L145" s="647"/>
      <c r="M145" s="648"/>
      <c r="N145" s="648"/>
      <c r="O145" s="648"/>
      <c r="P145" s="648"/>
      <c r="Q145" s="648"/>
      <c r="R145" s="648"/>
      <c r="S145" s="648"/>
      <c r="T145" s="649"/>
    </row>
    <row r="146" spans="2:20" s="3" customFormat="1" ht="28.5" customHeight="1" x14ac:dyDescent="0.2">
      <c r="B146" s="486" t="s">
        <v>62</v>
      </c>
      <c r="C146" s="486"/>
      <c r="D146" s="486"/>
      <c r="E146" s="618" t="s">
        <v>550</v>
      </c>
      <c r="F146" s="620"/>
      <c r="G146" s="8" t="s">
        <v>63</v>
      </c>
      <c r="H146" s="9" t="s">
        <v>64</v>
      </c>
      <c r="I146" s="10" t="s">
        <v>65</v>
      </c>
      <c r="J146" s="119" t="s">
        <v>66</v>
      </c>
      <c r="K146" s="119" t="s">
        <v>67</v>
      </c>
      <c r="L146" s="647"/>
      <c r="M146" s="648"/>
      <c r="N146" s="648"/>
      <c r="O146" s="648"/>
      <c r="P146" s="648"/>
      <c r="Q146" s="648"/>
      <c r="R146" s="648"/>
      <c r="S146" s="648"/>
      <c r="T146" s="649"/>
    </row>
    <row r="147" spans="2:20" s="3" customFormat="1" ht="25.5" customHeight="1" x14ac:dyDescent="0.2">
      <c r="B147" s="441" t="s">
        <v>68</v>
      </c>
      <c r="C147" s="442"/>
      <c r="D147" s="614"/>
      <c r="E147" s="629">
        <v>38.89</v>
      </c>
      <c r="F147" s="630"/>
      <c r="G147" s="13">
        <f>+E160</f>
        <v>0.50719999999999998</v>
      </c>
      <c r="H147" s="27">
        <f>+G160</f>
        <v>0.63160000000000005</v>
      </c>
      <c r="I147" s="11">
        <v>42684</v>
      </c>
      <c r="J147" s="11">
        <v>44549</v>
      </c>
      <c r="K147" s="12">
        <f t="shared" ref="K147:K154" si="0">+J147-I147</f>
        <v>1865</v>
      </c>
      <c r="L147" s="647"/>
      <c r="M147" s="648"/>
      <c r="N147" s="648"/>
      <c r="O147" s="648"/>
      <c r="P147" s="648"/>
      <c r="Q147" s="648"/>
      <c r="R147" s="648"/>
      <c r="S147" s="648"/>
      <c r="T147" s="649"/>
    </row>
    <row r="148" spans="2:20" s="3" customFormat="1" ht="15" customHeight="1" x14ac:dyDescent="0.2">
      <c r="B148" s="441" t="s">
        <v>69</v>
      </c>
      <c r="C148" s="442"/>
      <c r="D148" s="614"/>
      <c r="E148" s="629">
        <v>21.84</v>
      </c>
      <c r="F148" s="630"/>
      <c r="G148" s="13">
        <f>+F187</f>
        <v>0.44869999999999999</v>
      </c>
      <c r="H148" s="27">
        <f>+H187</f>
        <v>0.53359999999999996</v>
      </c>
      <c r="I148" s="11">
        <v>43044</v>
      </c>
      <c r="J148" s="11">
        <v>44484</v>
      </c>
      <c r="K148" s="12">
        <f t="shared" si="0"/>
        <v>1440</v>
      </c>
      <c r="L148" s="647"/>
      <c r="M148" s="648"/>
      <c r="N148" s="648"/>
      <c r="O148" s="648"/>
      <c r="P148" s="648"/>
      <c r="Q148" s="648"/>
      <c r="R148" s="648"/>
      <c r="S148" s="648"/>
      <c r="T148" s="649"/>
    </row>
    <row r="149" spans="2:20" s="3" customFormat="1" ht="30.75" customHeight="1" x14ac:dyDescent="0.2">
      <c r="B149" s="441" t="s">
        <v>70</v>
      </c>
      <c r="C149" s="442"/>
      <c r="D149" s="614"/>
      <c r="E149" s="629">
        <v>0</v>
      </c>
      <c r="F149" s="630"/>
      <c r="G149" s="192">
        <f>F204</f>
        <v>1</v>
      </c>
      <c r="H149" s="193">
        <f>H204</f>
        <v>1</v>
      </c>
      <c r="I149" s="11">
        <v>42689</v>
      </c>
      <c r="J149" s="11">
        <v>42840</v>
      </c>
      <c r="K149" s="12">
        <f t="shared" si="0"/>
        <v>151</v>
      </c>
      <c r="L149" s="647"/>
      <c r="M149" s="648"/>
      <c r="N149" s="648"/>
      <c r="O149" s="648"/>
      <c r="P149" s="648"/>
      <c r="Q149" s="648"/>
      <c r="R149" s="648"/>
      <c r="S149" s="648"/>
      <c r="T149" s="649"/>
    </row>
    <row r="150" spans="2:20" s="3" customFormat="1" ht="25.5" customHeight="1" x14ac:dyDescent="0.2">
      <c r="B150" s="441" t="s">
        <v>71</v>
      </c>
      <c r="C150" s="442"/>
      <c r="D150" s="614"/>
      <c r="E150" s="629">
        <v>34.69</v>
      </c>
      <c r="F150" s="630"/>
      <c r="G150" s="13">
        <f>+E219</f>
        <v>0.61020000000000008</v>
      </c>
      <c r="H150" s="27">
        <f>+G219</f>
        <v>0.65810000000000002</v>
      </c>
      <c r="I150" s="11">
        <v>42684</v>
      </c>
      <c r="J150" s="11">
        <v>44549</v>
      </c>
      <c r="K150" s="12">
        <f t="shared" si="0"/>
        <v>1865</v>
      </c>
      <c r="L150" s="647"/>
      <c r="M150" s="648"/>
      <c r="N150" s="648"/>
      <c r="O150" s="648"/>
      <c r="P150" s="648"/>
      <c r="Q150" s="648"/>
      <c r="R150" s="648"/>
      <c r="S150" s="648"/>
      <c r="T150" s="649"/>
    </row>
    <row r="151" spans="2:20" s="3" customFormat="1" ht="23.25" customHeight="1" x14ac:dyDescent="0.2">
      <c r="B151" s="441" t="s">
        <v>797</v>
      </c>
      <c r="C151" s="442"/>
      <c r="D151" s="614"/>
      <c r="E151" s="623">
        <v>4.58</v>
      </c>
      <c r="F151" s="624"/>
      <c r="G151" s="192">
        <f>+H240</f>
        <v>1</v>
      </c>
      <c r="H151" s="28">
        <f>+H237</f>
        <v>0.49349999999999999</v>
      </c>
      <c r="I151" s="11">
        <v>42684</v>
      </c>
      <c r="J151" s="11">
        <v>43921</v>
      </c>
      <c r="K151" s="641">
        <f t="shared" si="0"/>
        <v>1237</v>
      </c>
      <c r="L151" s="647"/>
      <c r="M151" s="648"/>
      <c r="N151" s="648"/>
      <c r="O151" s="648"/>
      <c r="P151" s="648"/>
      <c r="Q151" s="648"/>
      <c r="R151" s="648"/>
      <c r="S151" s="648"/>
      <c r="T151" s="649"/>
    </row>
    <row r="152" spans="2:20" s="3" customFormat="1" ht="22.5" customHeight="1" x14ac:dyDescent="0.2">
      <c r="B152" s="441" t="s">
        <v>798</v>
      </c>
      <c r="C152" s="442"/>
      <c r="D152" s="614"/>
      <c r="E152" s="625"/>
      <c r="F152" s="626"/>
      <c r="G152" s="192">
        <f>+F253</f>
        <v>1</v>
      </c>
      <c r="H152" s="28">
        <f>+H253</f>
        <v>1</v>
      </c>
      <c r="I152" s="11">
        <v>42684</v>
      </c>
      <c r="J152" s="11">
        <v>43921</v>
      </c>
      <c r="K152" s="642"/>
      <c r="L152" s="647"/>
      <c r="M152" s="648"/>
      <c r="N152" s="648"/>
      <c r="O152" s="648"/>
      <c r="P152" s="648"/>
      <c r="Q152" s="648"/>
      <c r="R152" s="648"/>
      <c r="S152" s="648"/>
      <c r="T152" s="649"/>
    </row>
    <row r="153" spans="2:20" s="18" customFormat="1" ht="19.5" customHeight="1" x14ac:dyDescent="0.2">
      <c r="B153" s="441" t="s">
        <v>102</v>
      </c>
      <c r="C153" s="442"/>
      <c r="D153" s="614"/>
      <c r="E153" s="627"/>
      <c r="F153" s="628"/>
      <c r="G153" s="192">
        <v>1</v>
      </c>
      <c r="H153" s="28">
        <v>0.93469999999999998</v>
      </c>
      <c r="I153" s="14"/>
      <c r="J153" s="14"/>
      <c r="K153" s="643"/>
      <c r="L153" s="647"/>
      <c r="M153" s="648"/>
      <c r="N153" s="648"/>
      <c r="O153" s="648"/>
      <c r="P153" s="648"/>
      <c r="Q153" s="648"/>
      <c r="R153" s="648"/>
      <c r="S153" s="648"/>
      <c r="T153" s="649"/>
    </row>
    <row r="154" spans="2:20" s="18" customFormat="1" ht="21.75" customHeight="1" x14ac:dyDescent="0.25">
      <c r="B154" s="618" t="s">
        <v>72</v>
      </c>
      <c r="C154" s="619"/>
      <c r="D154" s="620"/>
      <c r="E154" s="621">
        <f>SUM(E147:F151)</f>
        <v>100</v>
      </c>
      <c r="F154" s="622"/>
      <c r="G154" s="189">
        <f>+G147*E147+G148*E148+G149*E149+G150*E150+G152*E151</f>
        <v>55.272453999999996</v>
      </c>
      <c r="H154" s="189">
        <f>+H147*E147+H148*E148+H149*E149+H150*E150+H153*E151</f>
        <v>63.327163000000006</v>
      </c>
      <c r="I154" s="190">
        <v>42684</v>
      </c>
      <c r="J154" s="190">
        <v>44549</v>
      </c>
      <c r="K154" s="191">
        <f t="shared" si="0"/>
        <v>1865</v>
      </c>
      <c r="L154" s="647"/>
      <c r="M154" s="648"/>
      <c r="N154" s="648"/>
      <c r="O154" s="648"/>
      <c r="P154" s="648"/>
      <c r="Q154" s="648"/>
      <c r="R154" s="648"/>
      <c r="S154" s="648"/>
      <c r="T154" s="649"/>
    </row>
    <row r="155" spans="2:20" s="18" customFormat="1" ht="14.25" x14ac:dyDescent="0.2">
      <c r="B155" s="120"/>
      <c r="C155" s="120"/>
      <c r="D155" s="120"/>
      <c r="E155" s="13"/>
      <c r="F155" s="13"/>
      <c r="G155" s="15"/>
      <c r="H155" s="14"/>
      <c r="I155" s="16"/>
      <c r="J155" s="14"/>
      <c r="K155" s="14"/>
      <c r="L155" s="650"/>
      <c r="M155" s="651"/>
      <c r="N155" s="651"/>
      <c r="O155" s="651"/>
      <c r="P155" s="651"/>
      <c r="Q155" s="651"/>
      <c r="R155" s="651"/>
      <c r="S155" s="651"/>
      <c r="T155" s="652"/>
    </row>
    <row r="156" spans="2:20" s="3" customFormat="1" ht="15" customHeight="1" x14ac:dyDescent="0.2">
      <c r="B156" s="635" t="s">
        <v>73</v>
      </c>
      <c r="C156" s="636"/>
      <c r="D156" s="636"/>
      <c r="E156" s="636"/>
      <c r="F156" s="636"/>
      <c r="G156" s="636"/>
      <c r="H156" s="636"/>
      <c r="I156" s="636"/>
      <c r="J156" s="636"/>
      <c r="K156" s="636"/>
      <c r="L156" s="636"/>
      <c r="M156" s="636"/>
      <c r="N156" s="636"/>
      <c r="O156" s="636"/>
      <c r="P156" s="636"/>
      <c r="Q156" s="636"/>
      <c r="R156" s="636"/>
      <c r="S156" s="636"/>
      <c r="T156" s="637"/>
    </row>
    <row r="157" spans="2:20" s="3" customFormat="1" ht="22.5" customHeight="1" x14ac:dyDescent="0.2">
      <c r="B157" s="303" t="s">
        <v>616</v>
      </c>
      <c r="C157" s="304"/>
      <c r="D157" s="304"/>
      <c r="E157" s="304"/>
      <c r="F157" s="304"/>
      <c r="G157" s="304"/>
      <c r="H157" s="304"/>
      <c r="I157" s="304"/>
      <c r="J157" s="304"/>
      <c r="K157" s="304"/>
      <c r="L157" s="304"/>
      <c r="M157" s="304"/>
      <c r="N157" s="304"/>
      <c r="O157" s="304"/>
      <c r="P157" s="304"/>
      <c r="Q157" s="304"/>
      <c r="R157" s="304"/>
      <c r="S157" s="304"/>
      <c r="T157" s="305"/>
    </row>
    <row r="158" spans="2:20" s="3" customFormat="1" ht="33.75" customHeight="1" x14ac:dyDescent="0.2">
      <c r="B158" s="293" t="s">
        <v>119</v>
      </c>
      <c r="C158" s="294"/>
      <c r="D158" s="294"/>
      <c r="E158" s="294"/>
      <c r="F158" s="294"/>
      <c r="G158" s="294"/>
      <c r="H158" s="294"/>
      <c r="I158" s="294"/>
      <c r="J158" s="294"/>
      <c r="K158" s="295"/>
      <c r="L158" s="374"/>
      <c r="M158" s="375"/>
      <c r="N158" s="375"/>
      <c r="O158" s="375"/>
      <c r="P158" s="375"/>
      <c r="Q158" s="375"/>
      <c r="R158" s="375"/>
      <c r="S158" s="375"/>
      <c r="T158" s="376"/>
    </row>
    <row r="159" spans="2:20" s="3" customFormat="1" ht="22.5" customHeight="1" x14ac:dyDescent="0.2">
      <c r="B159" s="301" t="s">
        <v>74</v>
      </c>
      <c r="C159" s="301"/>
      <c r="D159" s="301"/>
      <c r="E159" s="244" t="s">
        <v>551</v>
      </c>
      <c r="F159" s="245"/>
      <c r="G159" s="301" t="s">
        <v>64</v>
      </c>
      <c r="H159" s="301"/>
      <c r="I159" s="301" t="s">
        <v>75</v>
      </c>
      <c r="J159" s="301"/>
      <c r="K159" s="301"/>
      <c r="L159" s="377"/>
      <c r="M159" s="378"/>
      <c r="N159" s="378"/>
      <c r="O159" s="378"/>
      <c r="P159" s="378"/>
      <c r="Q159" s="378"/>
      <c r="R159" s="378"/>
      <c r="S159" s="378"/>
      <c r="T159" s="379"/>
    </row>
    <row r="160" spans="2:20" s="3" customFormat="1" ht="22.5" customHeight="1" x14ac:dyDescent="0.2">
      <c r="B160" s="274" t="s">
        <v>76</v>
      </c>
      <c r="C160" s="274"/>
      <c r="D160" s="274"/>
      <c r="E160" s="365">
        <f>+G163</f>
        <v>0.50719999999999998</v>
      </c>
      <c r="F160" s="366"/>
      <c r="G160" s="358">
        <v>0.63160000000000005</v>
      </c>
      <c r="H160" s="358"/>
      <c r="I160" s="362">
        <f>E160-G160</f>
        <v>-0.12440000000000007</v>
      </c>
      <c r="J160" s="362"/>
      <c r="K160" s="362"/>
      <c r="L160" s="377"/>
      <c r="M160" s="378"/>
      <c r="N160" s="378"/>
      <c r="O160" s="378"/>
      <c r="P160" s="378"/>
      <c r="Q160" s="378"/>
      <c r="R160" s="378"/>
      <c r="S160" s="378"/>
      <c r="T160" s="379"/>
    </row>
    <row r="161" spans="2:20" s="3" customFormat="1" ht="22.5" customHeight="1" x14ac:dyDescent="0.2">
      <c r="B161" s="283"/>
      <c r="C161" s="308"/>
      <c r="D161" s="308"/>
      <c r="E161" s="308"/>
      <c r="F161" s="308"/>
      <c r="G161" s="308"/>
      <c r="H161" s="308"/>
      <c r="I161" s="308"/>
      <c r="J161" s="308"/>
      <c r="K161" s="282"/>
      <c r="L161" s="377"/>
      <c r="M161" s="378"/>
      <c r="N161" s="378"/>
      <c r="O161" s="378"/>
      <c r="P161" s="378"/>
      <c r="Q161" s="378"/>
      <c r="R161" s="378"/>
      <c r="S161" s="378"/>
      <c r="T161" s="379"/>
    </row>
    <row r="162" spans="2:20" s="3" customFormat="1" ht="32.25" customHeight="1" x14ac:dyDescent="0.2">
      <c r="B162" s="301" t="s">
        <v>77</v>
      </c>
      <c r="C162" s="301"/>
      <c r="D162" s="301" t="s">
        <v>66</v>
      </c>
      <c r="E162" s="301"/>
      <c r="F162" s="116" t="s">
        <v>78</v>
      </c>
      <c r="G162" s="362" t="s">
        <v>79</v>
      </c>
      <c r="H162" s="362"/>
      <c r="I162" s="116" t="s">
        <v>80</v>
      </c>
      <c r="J162" s="362" t="s">
        <v>81</v>
      </c>
      <c r="K162" s="362"/>
      <c r="L162" s="377"/>
      <c r="M162" s="378"/>
      <c r="N162" s="378"/>
      <c r="O162" s="378"/>
      <c r="P162" s="378"/>
      <c r="Q162" s="378"/>
      <c r="R162" s="378"/>
      <c r="S162" s="378"/>
      <c r="T162" s="379"/>
    </row>
    <row r="163" spans="2:20" s="3" customFormat="1" ht="29.25" customHeight="1" x14ac:dyDescent="0.2">
      <c r="B163" s="309">
        <f>I147</f>
        <v>42684</v>
      </c>
      <c r="C163" s="300"/>
      <c r="D163" s="309">
        <f>J147</f>
        <v>44549</v>
      </c>
      <c r="E163" s="300"/>
      <c r="F163" s="17">
        <f>K147</f>
        <v>1865</v>
      </c>
      <c r="G163" s="365">
        <v>0.50719999999999998</v>
      </c>
      <c r="H163" s="634"/>
      <c r="I163" s="634"/>
      <c r="J163" s="634"/>
      <c r="K163" s="366"/>
      <c r="L163" s="377"/>
      <c r="M163" s="378"/>
      <c r="N163" s="378"/>
      <c r="O163" s="378"/>
      <c r="P163" s="378"/>
      <c r="Q163" s="378"/>
      <c r="R163" s="378"/>
      <c r="S163" s="378"/>
      <c r="T163" s="379"/>
    </row>
    <row r="164" spans="2:20" s="3" customFormat="1" ht="25.5" customHeight="1" x14ac:dyDescent="0.2">
      <c r="B164" s="283"/>
      <c r="C164" s="308"/>
      <c r="D164" s="308"/>
      <c r="E164" s="308"/>
      <c r="F164" s="308"/>
      <c r="G164" s="308"/>
      <c r="H164" s="308"/>
      <c r="I164" s="308"/>
      <c r="J164" s="308"/>
      <c r="K164" s="282"/>
      <c r="L164" s="377"/>
      <c r="M164" s="378"/>
      <c r="N164" s="378"/>
      <c r="O164" s="378"/>
      <c r="P164" s="378"/>
      <c r="Q164" s="378"/>
      <c r="R164" s="378"/>
      <c r="S164" s="378"/>
      <c r="T164" s="379"/>
    </row>
    <row r="165" spans="2:20" s="3" customFormat="1" ht="19.5" customHeight="1" x14ac:dyDescent="0.2">
      <c r="B165" s="293" t="s">
        <v>82</v>
      </c>
      <c r="C165" s="294"/>
      <c r="D165" s="294"/>
      <c r="E165" s="294"/>
      <c r="F165" s="294"/>
      <c r="G165" s="294"/>
      <c r="H165" s="294"/>
      <c r="I165" s="294"/>
      <c r="J165" s="294"/>
      <c r="K165" s="295"/>
      <c r="L165" s="380"/>
      <c r="M165" s="381"/>
      <c r="N165" s="381"/>
      <c r="O165" s="381"/>
      <c r="P165" s="381"/>
      <c r="Q165" s="381"/>
      <c r="R165" s="381"/>
      <c r="S165" s="381"/>
      <c r="T165" s="382"/>
    </row>
    <row r="166" spans="2:20" s="3" customFormat="1" ht="22.5" customHeight="1" x14ac:dyDescent="0.2">
      <c r="B166" s="337" t="s">
        <v>83</v>
      </c>
      <c r="C166" s="337"/>
      <c r="D166" s="337"/>
      <c r="E166" s="337"/>
      <c r="F166" s="390" t="s">
        <v>892</v>
      </c>
      <c r="G166" s="390"/>
      <c r="H166" s="390"/>
      <c r="I166" s="390"/>
      <c r="J166" s="460" t="s">
        <v>84</v>
      </c>
      <c r="K166" s="461"/>
      <c r="L166" s="461"/>
      <c r="M166" s="461"/>
      <c r="N166" s="461"/>
      <c r="O166" s="461"/>
      <c r="P166" s="461"/>
      <c r="Q166" s="461"/>
      <c r="R166" s="461"/>
      <c r="S166" s="461"/>
      <c r="T166" s="462"/>
    </row>
    <row r="167" spans="2:20" s="3" customFormat="1" ht="19.5" customHeight="1" x14ac:dyDescent="0.2">
      <c r="B167" s="337" t="s">
        <v>85</v>
      </c>
      <c r="C167" s="337"/>
      <c r="D167" s="337" t="s">
        <v>552</v>
      </c>
      <c r="E167" s="337"/>
      <c r="F167" s="390"/>
      <c r="G167" s="390"/>
      <c r="H167" s="390"/>
      <c r="I167" s="390"/>
      <c r="J167" s="463"/>
      <c r="K167" s="464"/>
      <c r="L167" s="464"/>
      <c r="M167" s="464"/>
      <c r="N167" s="464"/>
      <c r="O167" s="464"/>
      <c r="P167" s="464"/>
      <c r="Q167" s="464"/>
      <c r="R167" s="464"/>
      <c r="S167" s="464"/>
      <c r="T167" s="465"/>
    </row>
    <row r="168" spans="2:20" s="3" customFormat="1" ht="40.9" customHeight="1" x14ac:dyDescent="0.2">
      <c r="B168" s="287" t="s">
        <v>613</v>
      </c>
      <c r="C168" s="288"/>
      <c r="D168" s="287" t="s">
        <v>854</v>
      </c>
      <c r="E168" s="288"/>
      <c r="F168" s="287" t="s">
        <v>855</v>
      </c>
      <c r="G168" s="289"/>
      <c r="H168" s="289"/>
      <c r="I168" s="288"/>
      <c r="J168" s="290" t="s">
        <v>856</v>
      </c>
      <c r="K168" s="291"/>
      <c r="L168" s="291"/>
      <c r="M168" s="291"/>
      <c r="N168" s="291"/>
      <c r="O168" s="291"/>
      <c r="P168" s="291"/>
      <c r="Q168" s="291"/>
      <c r="R168" s="291"/>
      <c r="S168" s="291"/>
      <c r="T168" s="292"/>
    </row>
    <row r="169" spans="2:20" s="3" customFormat="1" ht="40.15" customHeight="1" x14ac:dyDescent="0.2">
      <c r="B169" s="287" t="s">
        <v>857</v>
      </c>
      <c r="C169" s="288"/>
      <c r="D169" s="18"/>
      <c r="E169" s="18"/>
      <c r="F169" s="319" t="s">
        <v>858</v>
      </c>
      <c r="G169" s="320"/>
      <c r="H169" s="320"/>
      <c r="I169" s="321"/>
      <c r="J169" s="290" t="s">
        <v>859</v>
      </c>
      <c r="K169" s="291"/>
      <c r="L169" s="291"/>
      <c r="M169" s="291"/>
      <c r="N169" s="291"/>
      <c r="O169" s="291"/>
      <c r="P169" s="291"/>
      <c r="Q169" s="291"/>
      <c r="R169" s="291"/>
      <c r="S169" s="291"/>
      <c r="T169" s="292"/>
    </row>
    <row r="170" spans="2:20" s="3" customFormat="1" ht="40.15" customHeight="1" x14ac:dyDescent="0.2">
      <c r="B170" s="287" t="s">
        <v>860</v>
      </c>
      <c r="C170" s="288"/>
      <c r="D170" s="287"/>
      <c r="E170" s="288"/>
      <c r="F170" s="319" t="s">
        <v>861</v>
      </c>
      <c r="G170" s="320"/>
      <c r="H170" s="320"/>
      <c r="I170" s="321"/>
      <c r="J170" s="290" t="s">
        <v>862</v>
      </c>
      <c r="K170" s="291"/>
      <c r="L170" s="291"/>
      <c r="M170" s="291"/>
      <c r="N170" s="291"/>
      <c r="O170" s="291"/>
      <c r="P170" s="291"/>
      <c r="Q170" s="291"/>
      <c r="R170" s="291"/>
      <c r="S170" s="291"/>
      <c r="T170" s="292"/>
    </row>
    <row r="171" spans="2:20" s="3" customFormat="1" ht="58.15" customHeight="1" x14ac:dyDescent="0.2">
      <c r="B171" s="319" t="s">
        <v>863</v>
      </c>
      <c r="C171" s="321"/>
      <c r="D171" s="287"/>
      <c r="E171" s="288"/>
      <c r="F171" s="319" t="s">
        <v>864</v>
      </c>
      <c r="G171" s="320"/>
      <c r="H171" s="320"/>
      <c r="I171" s="321"/>
      <c r="J171" s="290" t="s">
        <v>865</v>
      </c>
      <c r="K171" s="291"/>
      <c r="L171" s="291"/>
      <c r="M171" s="291"/>
      <c r="N171" s="291"/>
      <c r="O171" s="291"/>
      <c r="P171" s="291"/>
      <c r="Q171" s="291"/>
      <c r="R171" s="291"/>
      <c r="S171" s="291"/>
      <c r="T171" s="292"/>
    </row>
    <row r="172" spans="2:20" s="3" customFormat="1" ht="30" customHeight="1" x14ac:dyDescent="0.2">
      <c r="B172" s="319" t="s">
        <v>866</v>
      </c>
      <c r="C172" s="321"/>
      <c r="D172" s="287"/>
      <c r="E172" s="288"/>
      <c r="F172" s="287" t="s">
        <v>867</v>
      </c>
      <c r="G172" s="289"/>
      <c r="H172" s="289"/>
      <c r="I172" s="288"/>
      <c r="J172" s="290" t="s">
        <v>868</v>
      </c>
      <c r="K172" s="291"/>
      <c r="L172" s="291"/>
      <c r="M172" s="291"/>
      <c r="N172" s="291"/>
      <c r="O172" s="291"/>
      <c r="P172" s="291"/>
      <c r="Q172" s="291"/>
      <c r="R172" s="291"/>
      <c r="S172" s="291"/>
      <c r="T172" s="292"/>
    </row>
    <row r="173" spans="2:20" s="3" customFormat="1" ht="57" customHeight="1" x14ac:dyDescent="0.2">
      <c r="B173" s="287" t="s">
        <v>869</v>
      </c>
      <c r="C173" s="288"/>
      <c r="D173" s="287" t="s">
        <v>870</v>
      </c>
      <c r="E173" s="288"/>
      <c r="F173" s="319" t="s">
        <v>871</v>
      </c>
      <c r="G173" s="320"/>
      <c r="H173" s="320"/>
      <c r="I173" s="321"/>
      <c r="J173" s="290" t="s">
        <v>859</v>
      </c>
      <c r="K173" s="291"/>
      <c r="L173" s="291"/>
      <c r="M173" s="291"/>
      <c r="N173" s="291"/>
      <c r="O173" s="291"/>
      <c r="P173" s="291"/>
      <c r="Q173" s="291"/>
      <c r="R173" s="291"/>
      <c r="S173" s="291"/>
      <c r="T173" s="292"/>
    </row>
    <row r="174" spans="2:20" s="3" customFormat="1" ht="40.15" customHeight="1" x14ac:dyDescent="0.2">
      <c r="B174" s="319" t="s">
        <v>872</v>
      </c>
      <c r="C174" s="321"/>
      <c r="D174" s="287"/>
      <c r="E174" s="288"/>
      <c r="F174" s="319" t="s">
        <v>873</v>
      </c>
      <c r="G174" s="320"/>
      <c r="H174" s="320"/>
      <c r="I174" s="321"/>
      <c r="J174" s="290" t="s">
        <v>874</v>
      </c>
      <c r="K174" s="291"/>
      <c r="L174" s="291"/>
      <c r="M174" s="291"/>
      <c r="N174" s="291"/>
      <c r="O174" s="291"/>
      <c r="P174" s="291"/>
      <c r="Q174" s="291"/>
      <c r="R174" s="291"/>
      <c r="S174" s="291"/>
      <c r="T174" s="292"/>
    </row>
    <row r="175" spans="2:20" s="3" customFormat="1" ht="31.15" customHeight="1" x14ac:dyDescent="0.2">
      <c r="B175" s="287" t="s">
        <v>875</v>
      </c>
      <c r="C175" s="288"/>
      <c r="D175" s="287" t="s">
        <v>876</v>
      </c>
      <c r="E175" s="288"/>
      <c r="F175" s="287" t="s">
        <v>877</v>
      </c>
      <c r="G175" s="289"/>
      <c r="H175" s="289"/>
      <c r="I175" s="288"/>
      <c r="J175" s="290" t="s">
        <v>859</v>
      </c>
      <c r="K175" s="291"/>
      <c r="L175" s="291"/>
      <c r="M175" s="291"/>
      <c r="N175" s="291"/>
      <c r="O175" s="291"/>
      <c r="P175" s="291"/>
      <c r="Q175" s="291"/>
      <c r="R175" s="291"/>
      <c r="S175" s="291"/>
      <c r="T175" s="292"/>
    </row>
    <row r="176" spans="2:20" s="3" customFormat="1" ht="30.6" customHeight="1" x14ac:dyDescent="0.2">
      <c r="B176" s="287" t="s">
        <v>878</v>
      </c>
      <c r="C176" s="288"/>
      <c r="D176" s="287"/>
      <c r="E176" s="288"/>
      <c r="F176" s="287" t="s">
        <v>879</v>
      </c>
      <c r="G176" s="289"/>
      <c r="H176" s="289"/>
      <c r="I176" s="288"/>
      <c r="J176" s="290" t="s">
        <v>859</v>
      </c>
      <c r="K176" s="291"/>
      <c r="L176" s="291"/>
      <c r="M176" s="291"/>
      <c r="N176" s="291"/>
      <c r="O176" s="291"/>
      <c r="P176" s="291"/>
      <c r="Q176" s="291"/>
      <c r="R176" s="291"/>
      <c r="S176" s="291"/>
      <c r="T176" s="292"/>
    </row>
    <row r="177" spans="2:20" s="3" customFormat="1" ht="30.6" customHeight="1" x14ac:dyDescent="0.2">
      <c r="B177" s="287" t="s">
        <v>880</v>
      </c>
      <c r="C177" s="288"/>
      <c r="D177" s="287"/>
      <c r="E177" s="288"/>
      <c r="F177" s="287" t="s">
        <v>881</v>
      </c>
      <c r="G177" s="289"/>
      <c r="H177" s="289"/>
      <c r="I177" s="288"/>
      <c r="J177" s="290" t="s">
        <v>859</v>
      </c>
      <c r="K177" s="291"/>
      <c r="L177" s="291"/>
      <c r="M177" s="291"/>
      <c r="N177" s="291"/>
      <c r="O177" s="291"/>
      <c r="P177" s="291"/>
      <c r="Q177" s="291"/>
      <c r="R177" s="291"/>
      <c r="S177" s="291"/>
      <c r="T177" s="292"/>
    </row>
    <row r="178" spans="2:20" s="3" customFormat="1" ht="45" customHeight="1" x14ac:dyDescent="0.2">
      <c r="B178" s="287" t="s">
        <v>882</v>
      </c>
      <c r="C178" s="288"/>
      <c r="D178" s="287" t="s">
        <v>883</v>
      </c>
      <c r="E178" s="288"/>
      <c r="F178" s="319" t="s">
        <v>884</v>
      </c>
      <c r="G178" s="320"/>
      <c r="H178" s="320"/>
      <c r="I178" s="321"/>
      <c r="J178" s="290" t="s">
        <v>859</v>
      </c>
      <c r="K178" s="291"/>
      <c r="L178" s="291"/>
      <c r="M178" s="291"/>
      <c r="N178" s="291"/>
      <c r="O178" s="291"/>
      <c r="P178" s="291"/>
      <c r="Q178" s="291"/>
      <c r="R178" s="291"/>
      <c r="S178" s="291"/>
      <c r="T178" s="292"/>
    </row>
    <row r="179" spans="2:20" s="3" customFormat="1" ht="42.6" customHeight="1" x14ac:dyDescent="0.2">
      <c r="B179" s="287" t="s">
        <v>885</v>
      </c>
      <c r="C179" s="288"/>
      <c r="D179" s="287" t="s">
        <v>886</v>
      </c>
      <c r="E179" s="288"/>
      <c r="F179" s="319" t="s">
        <v>884</v>
      </c>
      <c r="G179" s="320"/>
      <c r="H179" s="320"/>
      <c r="I179" s="321"/>
      <c r="J179" s="290" t="s">
        <v>859</v>
      </c>
      <c r="K179" s="291"/>
      <c r="L179" s="291"/>
      <c r="M179" s="291"/>
      <c r="N179" s="291"/>
      <c r="O179" s="291"/>
      <c r="P179" s="291"/>
      <c r="Q179" s="291"/>
      <c r="R179" s="291"/>
      <c r="S179" s="291"/>
      <c r="T179" s="292"/>
    </row>
    <row r="180" spans="2:20" s="3" customFormat="1" ht="40.9" customHeight="1" x14ac:dyDescent="0.2">
      <c r="B180" s="287"/>
      <c r="C180" s="288"/>
      <c r="D180" s="287"/>
      <c r="E180" s="288"/>
      <c r="F180" s="287" t="s">
        <v>887</v>
      </c>
      <c r="G180" s="289"/>
      <c r="H180" s="289"/>
      <c r="I180" s="288"/>
      <c r="J180" s="290" t="s">
        <v>888</v>
      </c>
      <c r="K180" s="291"/>
      <c r="L180" s="291"/>
      <c r="M180" s="291"/>
      <c r="N180" s="291"/>
      <c r="O180" s="291"/>
      <c r="P180" s="291"/>
      <c r="Q180" s="291"/>
      <c r="R180" s="291"/>
      <c r="S180" s="291"/>
      <c r="T180" s="292"/>
    </row>
    <row r="181" spans="2:20" s="3" customFormat="1" ht="30.6" customHeight="1" x14ac:dyDescent="0.2">
      <c r="B181" s="287"/>
      <c r="C181" s="288"/>
      <c r="D181" s="287"/>
      <c r="E181" s="288"/>
      <c r="F181" s="287" t="s">
        <v>889</v>
      </c>
      <c r="G181" s="289"/>
      <c r="H181" s="289"/>
      <c r="I181" s="288"/>
      <c r="J181" s="290" t="s">
        <v>890</v>
      </c>
      <c r="K181" s="291"/>
      <c r="L181" s="291"/>
      <c r="M181" s="291"/>
      <c r="N181" s="291"/>
      <c r="O181" s="291"/>
      <c r="P181" s="291"/>
      <c r="Q181" s="291"/>
      <c r="R181" s="291"/>
      <c r="S181" s="291"/>
      <c r="T181" s="292"/>
    </row>
    <row r="182" spans="2:20" s="3" customFormat="1" ht="15" x14ac:dyDescent="0.2">
      <c r="B182" s="244"/>
      <c r="C182" s="299"/>
      <c r="D182" s="299"/>
      <c r="E182" s="299"/>
      <c r="F182" s="299"/>
      <c r="G182" s="299"/>
      <c r="H182" s="299"/>
      <c r="I182" s="299"/>
      <c r="J182" s="299"/>
      <c r="K182" s="299"/>
      <c r="L182" s="299"/>
      <c r="M182" s="299"/>
      <c r="N182" s="299"/>
      <c r="O182" s="299"/>
      <c r="P182" s="299"/>
      <c r="Q182" s="299"/>
      <c r="R182" s="299"/>
      <c r="S182" s="299"/>
      <c r="T182" s="245"/>
    </row>
    <row r="183" spans="2:20" s="3" customFormat="1" ht="30.4" customHeight="1" x14ac:dyDescent="0.2">
      <c r="B183" s="638" t="s">
        <v>86</v>
      </c>
      <c r="C183" s="639"/>
      <c r="D183" s="639"/>
      <c r="E183" s="639"/>
      <c r="F183" s="639"/>
      <c r="G183" s="639"/>
      <c r="H183" s="639"/>
      <c r="I183" s="639"/>
      <c r="J183" s="639"/>
      <c r="K183" s="639"/>
      <c r="L183" s="639"/>
      <c r="M183" s="639"/>
      <c r="N183" s="639"/>
      <c r="O183" s="639"/>
      <c r="P183" s="639"/>
      <c r="Q183" s="639"/>
      <c r="R183" s="639"/>
      <c r="S183" s="639"/>
      <c r="T183" s="640"/>
    </row>
    <row r="184" spans="2:20" s="3" customFormat="1" ht="41.65" customHeight="1" x14ac:dyDescent="0.2">
      <c r="B184" s="363" t="s">
        <v>87</v>
      </c>
      <c r="C184" s="394" t="s">
        <v>621</v>
      </c>
      <c r="D184" s="395"/>
      <c r="E184" s="395"/>
      <c r="F184" s="395"/>
      <c r="G184" s="395"/>
      <c r="H184" s="395"/>
      <c r="I184" s="395"/>
      <c r="J184" s="395"/>
      <c r="K184" s="395"/>
      <c r="L184" s="395"/>
      <c r="M184" s="395"/>
      <c r="N184" s="395"/>
      <c r="O184" s="395"/>
      <c r="P184" s="395"/>
      <c r="Q184" s="395"/>
      <c r="R184" s="395"/>
      <c r="S184" s="395"/>
      <c r="T184" s="396"/>
    </row>
    <row r="185" spans="2:20" s="3" customFormat="1" ht="22.5" customHeight="1" x14ac:dyDescent="0.2">
      <c r="B185" s="364"/>
      <c r="C185" s="293" t="s">
        <v>119</v>
      </c>
      <c r="D185" s="294"/>
      <c r="E185" s="294"/>
      <c r="F185" s="294"/>
      <c r="G185" s="294"/>
      <c r="H185" s="294"/>
      <c r="I185" s="294"/>
      <c r="J185" s="294"/>
      <c r="K185" s="294"/>
      <c r="L185" s="295"/>
      <c r="M185" s="293"/>
      <c r="N185" s="294"/>
      <c r="O185" s="294"/>
      <c r="P185" s="294"/>
      <c r="Q185" s="294"/>
      <c r="R185" s="294"/>
      <c r="S185" s="294"/>
      <c r="T185" s="295"/>
    </row>
    <row r="186" spans="2:20" s="3" customFormat="1" ht="22.5" customHeight="1" x14ac:dyDescent="0.2">
      <c r="B186" s="364"/>
      <c r="C186" s="301" t="s">
        <v>74</v>
      </c>
      <c r="D186" s="301"/>
      <c r="E186" s="301"/>
      <c r="F186" s="301" t="s">
        <v>551</v>
      </c>
      <c r="G186" s="301"/>
      <c r="H186" s="301" t="s">
        <v>64</v>
      </c>
      <c r="I186" s="301"/>
      <c r="J186" s="301" t="s">
        <v>88</v>
      </c>
      <c r="K186" s="301"/>
      <c r="L186" s="301"/>
      <c r="M186" s="268"/>
      <c r="N186" s="328"/>
      <c r="O186" s="328"/>
      <c r="P186" s="328"/>
      <c r="Q186" s="328"/>
      <c r="R186" s="328"/>
      <c r="S186" s="328"/>
      <c r="T186" s="269"/>
    </row>
    <row r="187" spans="2:20" s="3" customFormat="1" ht="22.5" customHeight="1" x14ac:dyDescent="0.2">
      <c r="B187" s="364"/>
      <c r="C187" s="274" t="s">
        <v>76</v>
      </c>
      <c r="D187" s="274"/>
      <c r="E187" s="274"/>
      <c r="F187" s="358">
        <f>+H190/100</f>
        <v>0.44869999999999999</v>
      </c>
      <c r="G187" s="358"/>
      <c r="H187" s="358">
        <v>0.53359999999999996</v>
      </c>
      <c r="I187" s="358"/>
      <c r="J187" s="362">
        <f>F187-H187</f>
        <v>-8.4899999999999975E-2</v>
      </c>
      <c r="K187" s="362"/>
      <c r="L187" s="362"/>
      <c r="M187" s="270"/>
      <c r="N187" s="383"/>
      <c r="O187" s="383"/>
      <c r="P187" s="383"/>
      <c r="Q187" s="383"/>
      <c r="R187" s="383"/>
      <c r="S187" s="383"/>
      <c r="T187" s="271"/>
    </row>
    <row r="188" spans="2:20" s="3" customFormat="1" ht="22.5" customHeight="1" x14ac:dyDescent="0.2">
      <c r="B188" s="364"/>
      <c r="C188" s="114"/>
      <c r="D188" s="114"/>
      <c r="E188" s="114"/>
      <c r="F188" s="113"/>
      <c r="G188" s="113"/>
      <c r="H188" s="113"/>
      <c r="I188" s="113"/>
      <c r="J188" s="113"/>
      <c r="K188" s="113"/>
      <c r="L188" s="113"/>
      <c r="M188" s="270"/>
      <c r="N188" s="383"/>
      <c r="O188" s="383"/>
      <c r="P188" s="383"/>
      <c r="Q188" s="383"/>
      <c r="R188" s="383"/>
      <c r="S188" s="383"/>
      <c r="T188" s="271"/>
    </row>
    <row r="189" spans="2:20" s="3" customFormat="1" ht="27" customHeight="1" x14ac:dyDescent="0.2">
      <c r="B189" s="364"/>
      <c r="C189" s="301" t="s">
        <v>77</v>
      </c>
      <c r="D189" s="301"/>
      <c r="E189" s="244" t="s">
        <v>66</v>
      </c>
      <c r="F189" s="245"/>
      <c r="G189" s="116" t="s">
        <v>78</v>
      </c>
      <c r="H189" s="362" t="s">
        <v>79</v>
      </c>
      <c r="I189" s="362"/>
      <c r="J189" s="116" t="s">
        <v>80</v>
      </c>
      <c r="K189" s="362" t="s">
        <v>81</v>
      </c>
      <c r="L189" s="362"/>
      <c r="M189" s="270"/>
      <c r="N189" s="383"/>
      <c r="O189" s="383"/>
      <c r="P189" s="383"/>
      <c r="Q189" s="383"/>
      <c r="R189" s="383"/>
      <c r="S189" s="383"/>
      <c r="T189" s="271"/>
    </row>
    <row r="190" spans="2:20" s="3" customFormat="1" ht="30" customHeight="1" x14ac:dyDescent="0.2">
      <c r="B190" s="364"/>
      <c r="C190" s="309">
        <f>I148</f>
        <v>43044</v>
      </c>
      <c r="D190" s="309"/>
      <c r="E190" s="367">
        <f>J148</f>
        <v>44484</v>
      </c>
      <c r="F190" s="368"/>
      <c r="G190" s="17">
        <f>K148</f>
        <v>1440</v>
      </c>
      <c r="H190" s="325">
        <v>44.87</v>
      </c>
      <c r="I190" s="340"/>
      <c r="J190" s="340"/>
      <c r="K190" s="340"/>
      <c r="L190" s="326"/>
      <c r="M190" s="270"/>
      <c r="N190" s="383"/>
      <c r="O190" s="383"/>
      <c r="P190" s="383"/>
      <c r="Q190" s="383"/>
      <c r="R190" s="383"/>
      <c r="S190" s="383"/>
      <c r="T190" s="271"/>
    </row>
    <row r="191" spans="2:20" s="3" customFormat="1" ht="25.5" customHeight="1" x14ac:dyDescent="0.2">
      <c r="B191" s="364"/>
      <c r="C191" s="114"/>
      <c r="D191" s="115"/>
      <c r="E191" s="112"/>
      <c r="F191" s="17"/>
      <c r="G191" s="20"/>
      <c r="H191" s="20"/>
      <c r="I191" s="17"/>
      <c r="J191" s="19"/>
      <c r="K191" s="19"/>
      <c r="L191" s="113"/>
      <c r="M191" s="270"/>
      <c r="N191" s="383"/>
      <c r="O191" s="383"/>
      <c r="P191" s="383"/>
      <c r="Q191" s="383"/>
      <c r="R191" s="383"/>
      <c r="S191" s="383"/>
      <c r="T191" s="271"/>
    </row>
    <row r="192" spans="2:20" s="3" customFormat="1" ht="19.5" customHeight="1" x14ac:dyDescent="0.2">
      <c r="B192" s="364"/>
      <c r="C192" s="293" t="s">
        <v>82</v>
      </c>
      <c r="D192" s="294"/>
      <c r="E192" s="294"/>
      <c r="F192" s="294"/>
      <c r="G192" s="294"/>
      <c r="H192" s="294"/>
      <c r="I192" s="294"/>
      <c r="J192" s="294"/>
      <c r="K192" s="294"/>
      <c r="L192" s="295"/>
      <c r="M192" s="272"/>
      <c r="N192" s="330"/>
      <c r="O192" s="330"/>
      <c r="P192" s="330"/>
      <c r="Q192" s="330"/>
      <c r="R192" s="330"/>
      <c r="S192" s="330"/>
      <c r="T192" s="273"/>
    </row>
    <row r="193" spans="2:22" s="3" customFormat="1" ht="22.5" customHeight="1" x14ac:dyDescent="0.2">
      <c r="B193" s="364"/>
      <c r="C193" s="385" t="s">
        <v>83</v>
      </c>
      <c r="D193" s="386"/>
      <c r="E193" s="386"/>
      <c r="F193" s="387"/>
      <c r="G193" s="390" t="s">
        <v>891</v>
      </c>
      <c r="H193" s="390"/>
      <c r="I193" s="390"/>
      <c r="J193" s="390"/>
      <c r="K193" s="390" t="s">
        <v>84</v>
      </c>
      <c r="L193" s="390"/>
      <c r="M193" s="390"/>
      <c r="N193" s="390"/>
      <c r="O193" s="390"/>
      <c r="P193" s="390"/>
      <c r="Q193" s="390"/>
      <c r="R193" s="390"/>
      <c r="S193" s="390"/>
      <c r="T193" s="390"/>
    </row>
    <row r="194" spans="2:22" ht="35.25" customHeight="1" x14ac:dyDescent="0.2">
      <c r="B194" s="364"/>
      <c r="C194" s="337" t="s">
        <v>85</v>
      </c>
      <c r="D194" s="337"/>
      <c r="E194" s="385" t="s">
        <v>552</v>
      </c>
      <c r="F194" s="387"/>
      <c r="G194" s="390"/>
      <c r="H194" s="390"/>
      <c r="I194" s="390"/>
      <c r="J194" s="390"/>
      <c r="K194" s="390"/>
      <c r="L194" s="390"/>
      <c r="M194" s="390"/>
      <c r="N194" s="390"/>
      <c r="O194" s="390"/>
      <c r="P194" s="390"/>
      <c r="Q194" s="390"/>
      <c r="R194" s="390"/>
      <c r="S194" s="390"/>
      <c r="T194" s="390"/>
    </row>
    <row r="195" spans="2:22" s="3" customFormat="1" ht="56.45" customHeight="1" x14ac:dyDescent="0.2">
      <c r="B195" s="364"/>
      <c r="C195" s="349" t="s">
        <v>893</v>
      </c>
      <c r="D195" s="350"/>
      <c r="E195" s="349"/>
      <c r="F195" s="350"/>
      <c r="G195" s="388" t="s">
        <v>894</v>
      </c>
      <c r="H195" s="388"/>
      <c r="I195" s="388"/>
      <c r="J195" s="388"/>
      <c r="K195" s="389" t="s">
        <v>895</v>
      </c>
      <c r="L195" s="389"/>
      <c r="M195" s="389"/>
      <c r="N195" s="389"/>
      <c r="O195" s="389"/>
      <c r="P195" s="389"/>
      <c r="Q195" s="389"/>
      <c r="R195" s="389"/>
      <c r="S195" s="389"/>
      <c r="T195" s="389"/>
    </row>
    <row r="196" spans="2:22" s="3" customFormat="1" ht="41.45" customHeight="1" x14ac:dyDescent="0.2">
      <c r="B196" s="364"/>
      <c r="C196" s="349" t="s">
        <v>896</v>
      </c>
      <c r="D196" s="350"/>
      <c r="E196" s="349"/>
      <c r="F196" s="350"/>
      <c r="G196" s="319" t="s">
        <v>897</v>
      </c>
      <c r="H196" s="320"/>
      <c r="I196" s="320"/>
      <c r="J196" s="321"/>
      <c r="K196" s="290" t="s">
        <v>898</v>
      </c>
      <c r="L196" s="291"/>
      <c r="M196" s="291"/>
      <c r="N196" s="291"/>
      <c r="O196" s="291"/>
      <c r="P196" s="291"/>
      <c r="Q196" s="291"/>
      <c r="R196" s="291"/>
      <c r="S196" s="291"/>
      <c r="T196" s="292"/>
    </row>
    <row r="197" spans="2:22" s="3" customFormat="1" ht="86.45" customHeight="1" x14ac:dyDescent="0.2">
      <c r="B197" s="364"/>
      <c r="C197" s="349" t="s">
        <v>901</v>
      </c>
      <c r="D197" s="350"/>
      <c r="E197" s="349"/>
      <c r="F197" s="350"/>
      <c r="G197" s="388" t="s">
        <v>899</v>
      </c>
      <c r="H197" s="388"/>
      <c r="I197" s="388"/>
      <c r="J197" s="388"/>
      <c r="K197" s="290" t="s">
        <v>900</v>
      </c>
      <c r="L197" s="291"/>
      <c r="M197" s="291"/>
      <c r="N197" s="291"/>
      <c r="O197" s="291"/>
      <c r="P197" s="291"/>
      <c r="Q197" s="291"/>
      <c r="R197" s="291"/>
      <c r="S197" s="291"/>
      <c r="T197" s="292"/>
    </row>
    <row r="198" spans="2:22" s="3" customFormat="1" ht="42.6" customHeight="1" x14ac:dyDescent="0.2">
      <c r="B198" s="364"/>
      <c r="C198" s="349"/>
      <c r="D198" s="350"/>
      <c r="E198" s="349"/>
      <c r="F198" s="350"/>
      <c r="G198" s="287" t="s">
        <v>887</v>
      </c>
      <c r="H198" s="289"/>
      <c r="I198" s="289"/>
      <c r="J198" s="288"/>
      <c r="K198" s="290" t="s">
        <v>888</v>
      </c>
      <c r="L198" s="291"/>
      <c r="M198" s="291"/>
      <c r="N198" s="291"/>
      <c r="O198" s="291"/>
      <c r="P198" s="291"/>
      <c r="Q198" s="291"/>
      <c r="R198" s="291"/>
      <c r="S198" s="291"/>
      <c r="T198" s="292"/>
    </row>
    <row r="199" spans="2:22" s="3" customFormat="1" ht="30.6" customHeight="1" x14ac:dyDescent="0.2">
      <c r="B199" s="364"/>
      <c r="C199" s="349"/>
      <c r="D199" s="350"/>
      <c r="E199" s="349"/>
      <c r="F199" s="350"/>
      <c r="G199" s="287" t="s">
        <v>889</v>
      </c>
      <c r="H199" s="289"/>
      <c r="I199" s="289"/>
      <c r="J199" s="288"/>
      <c r="K199" s="290" t="s">
        <v>890</v>
      </c>
      <c r="L199" s="291"/>
      <c r="M199" s="291"/>
      <c r="N199" s="291"/>
      <c r="O199" s="291"/>
      <c r="P199" s="291"/>
      <c r="Q199" s="291"/>
      <c r="R199" s="291"/>
      <c r="S199" s="291"/>
      <c r="T199" s="292"/>
    </row>
    <row r="200" spans="2:22" s="22" customFormat="1" x14ac:dyDescent="0.2">
      <c r="B200" s="391"/>
      <c r="C200" s="392"/>
      <c r="D200" s="392"/>
      <c r="E200" s="392"/>
      <c r="F200" s="392"/>
      <c r="G200" s="392"/>
      <c r="H200" s="392"/>
      <c r="I200" s="392"/>
      <c r="J200" s="392"/>
      <c r="K200" s="392"/>
      <c r="L200" s="392"/>
      <c r="M200" s="392"/>
      <c r="N200" s="392"/>
      <c r="O200" s="392"/>
      <c r="P200" s="392"/>
      <c r="Q200" s="392"/>
      <c r="R200" s="392"/>
      <c r="S200" s="392"/>
      <c r="T200" s="393"/>
    </row>
    <row r="201" spans="2:22" s="22" customFormat="1" ht="30.4" customHeight="1" x14ac:dyDescent="0.2">
      <c r="B201" s="306" t="s">
        <v>89</v>
      </c>
      <c r="C201" s="303" t="s">
        <v>617</v>
      </c>
      <c r="D201" s="304"/>
      <c r="E201" s="304"/>
      <c r="F201" s="304"/>
      <c r="G201" s="304"/>
      <c r="H201" s="304"/>
      <c r="I201" s="304"/>
      <c r="J201" s="304"/>
      <c r="K201" s="304"/>
      <c r="L201" s="304"/>
      <c r="M201" s="304"/>
      <c r="N201" s="304"/>
      <c r="O201" s="304"/>
      <c r="P201" s="304"/>
      <c r="Q201" s="304"/>
      <c r="R201" s="304"/>
      <c r="S201" s="304"/>
      <c r="T201" s="305"/>
    </row>
    <row r="202" spans="2:22" s="3" customFormat="1" ht="14.1" customHeight="1" x14ac:dyDescent="0.2">
      <c r="B202" s="307"/>
      <c r="C202" s="293" t="s">
        <v>119</v>
      </c>
      <c r="D202" s="294"/>
      <c r="E202" s="294"/>
      <c r="F202" s="294"/>
      <c r="G202" s="294"/>
      <c r="H202" s="294"/>
      <c r="I202" s="294"/>
      <c r="J202" s="294"/>
      <c r="K202" s="294"/>
      <c r="L202" s="295"/>
      <c r="M202" s="374"/>
      <c r="N202" s="375"/>
      <c r="O202" s="375"/>
      <c r="P202" s="375"/>
      <c r="Q202" s="375"/>
      <c r="R202" s="375"/>
      <c r="S202" s="375"/>
      <c r="T202" s="376"/>
    </row>
    <row r="203" spans="2:22" s="3" customFormat="1" ht="15" customHeight="1" x14ac:dyDescent="0.2">
      <c r="B203" s="307"/>
      <c r="C203" s="301" t="s">
        <v>74</v>
      </c>
      <c r="D203" s="301"/>
      <c r="E203" s="301"/>
      <c r="F203" s="301" t="s">
        <v>551</v>
      </c>
      <c r="G203" s="301"/>
      <c r="H203" s="301" t="s">
        <v>64</v>
      </c>
      <c r="I203" s="301"/>
      <c r="J203" s="301" t="s">
        <v>75</v>
      </c>
      <c r="K203" s="301"/>
      <c r="L203" s="301"/>
      <c r="M203" s="377"/>
      <c r="N203" s="378"/>
      <c r="O203" s="378"/>
      <c r="P203" s="378"/>
      <c r="Q203" s="378"/>
      <c r="R203" s="378"/>
      <c r="S203" s="378"/>
      <c r="T203" s="379"/>
    </row>
    <row r="204" spans="2:22" s="3" customFormat="1" ht="21.75" customHeight="1" x14ac:dyDescent="0.2">
      <c r="B204" s="307"/>
      <c r="C204" s="275" t="s">
        <v>76</v>
      </c>
      <c r="D204" s="276"/>
      <c r="E204" s="277"/>
      <c r="F204" s="322">
        <v>1</v>
      </c>
      <c r="G204" s="324"/>
      <c r="H204" s="322">
        <v>1</v>
      </c>
      <c r="I204" s="324"/>
      <c r="J204" s="322">
        <f>F204-H204</f>
        <v>0</v>
      </c>
      <c r="K204" s="323"/>
      <c r="L204" s="324"/>
      <c r="M204" s="377"/>
      <c r="N204" s="378"/>
      <c r="O204" s="378"/>
      <c r="P204" s="378"/>
      <c r="Q204" s="378"/>
      <c r="R204" s="378"/>
      <c r="S204" s="378"/>
      <c r="T204" s="379"/>
      <c r="V204" s="127"/>
    </row>
    <row r="205" spans="2:22" s="3" customFormat="1" ht="22.5" customHeight="1" x14ac:dyDescent="0.2">
      <c r="B205" s="307"/>
      <c r="C205" s="114"/>
      <c r="D205" s="114"/>
      <c r="E205" s="114"/>
      <c r="F205" s="113"/>
      <c r="G205" s="113"/>
      <c r="H205" s="113"/>
      <c r="I205" s="113"/>
      <c r="J205" s="113"/>
      <c r="K205" s="113"/>
      <c r="L205" s="113"/>
      <c r="M205" s="377"/>
      <c r="N205" s="378"/>
      <c r="O205" s="378"/>
      <c r="P205" s="378"/>
      <c r="Q205" s="378"/>
      <c r="R205" s="378"/>
      <c r="S205" s="378"/>
      <c r="T205" s="379"/>
    </row>
    <row r="206" spans="2:22" s="3" customFormat="1" ht="37.9" customHeight="1" x14ac:dyDescent="0.2">
      <c r="B206" s="307"/>
      <c r="C206" s="244" t="s">
        <v>77</v>
      </c>
      <c r="D206" s="245"/>
      <c r="E206" s="244" t="s">
        <v>66</v>
      </c>
      <c r="F206" s="245"/>
      <c r="G206" s="116" t="s">
        <v>78</v>
      </c>
      <c r="H206" s="322" t="s">
        <v>79</v>
      </c>
      <c r="I206" s="324"/>
      <c r="J206" s="116" t="s">
        <v>80</v>
      </c>
      <c r="K206" s="322" t="s">
        <v>81</v>
      </c>
      <c r="L206" s="324"/>
      <c r="M206" s="377"/>
      <c r="N206" s="378"/>
      <c r="O206" s="378"/>
      <c r="P206" s="378"/>
      <c r="Q206" s="378"/>
      <c r="R206" s="378"/>
      <c r="S206" s="378"/>
      <c r="T206" s="379"/>
    </row>
    <row r="207" spans="2:22" s="3" customFormat="1" ht="22.5" customHeight="1" x14ac:dyDescent="0.2">
      <c r="B207" s="307"/>
      <c r="C207" s="367">
        <v>42689</v>
      </c>
      <c r="D207" s="368"/>
      <c r="E207" s="367">
        <v>42840</v>
      </c>
      <c r="F207" s="368"/>
      <c r="G207" s="17">
        <f>+K149</f>
        <v>151</v>
      </c>
      <c r="H207" s="338">
        <f>100/G207</f>
        <v>0.66225165562913912</v>
      </c>
      <c r="I207" s="339"/>
      <c r="J207" s="17">
        <v>20</v>
      </c>
      <c r="K207" s="325">
        <v>100</v>
      </c>
      <c r="L207" s="326"/>
      <c r="M207" s="377"/>
      <c r="N207" s="378"/>
      <c r="O207" s="378"/>
      <c r="P207" s="378"/>
      <c r="Q207" s="378"/>
      <c r="R207" s="378"/>
      <c r="S207" s="378"/>
      <c r="T207" s="379"/>
    </row>
    <row r="208" spans="2:22" s="3" customFormat="1" ht="15.75" customHeight="1" x14ac:dyDescent="0.2">
      <c r="B208" s="307"/>
      <c r="C208" s="114"/>
      <c r="D208" s="115"/>
      <c r="E208" s="112"/>
      <c r="F208" s="17"/>
      <c r="G208" s="20"/>
      <c r="H208" s="20"/>
      <c r="I208" s="17"/>
      <c r="J208" s="19"/>
      <c r="K208" s="19"/>
      <c r="L208" s="113"/>
      <c r="M208" s="377"/>
      <c r="N208" s="378"/>
      <c r="O208" s="378"/>
      <c r="P208" s="378"/>
      <c r="Q208" s="378"/>
      <c r="R208" s="378"/>
      <c r="S208" s="378"/>
      <c r="T208" s="379"/>
    </row>
    <row r="209" spans="2:22" s="3" customFormat="1" ht="29.25" customHeight="1" x14ac:dyDescent="0.2">
      <c r="B209" s="307"/>
      <c r="C209" s="293" t="s">
        <v>82</v>
      </c>
      <c r="D209" s="294"/>
      <c r="E209" s="294"/>
      <c r="F209" s="294"/>
      <c r="G209" s="294"/>
      <c r="H209" s="294"/>
      <c r="I209" s="294"/>
      <c r="J209" s="294"/>
      <c r="K209" s="294"/>
      <c r="L209" s="295"/>
      <c r="M209" s="377"/>
      <c r="N209" s="378"/>
      <c r="O209" s="378"/>
      <c r="P209" s="378"/>
      <c r="Q209" s="378"/>
      <c r="R209" s="378"/>
      <c r="S209" s="378"/>
      <c r="T209" s="379"/>
      <c r="V209" s="23"/>
    </row>
    <row r="210" spans="2:22" s="3" customFormat="1" ht="40.5" customHeight="1" x14ac:dyDescent="0.2">
      <c r="B210" s="307"/>
      <c r="C210" s="384" t="s">
        <v>90</v>
      </c>
      <c r="D210" s="384"/>
      <c r="E210" s="384"/>
      <c r="F210" s="124">
        <v>25</v>
      </c>
      <c r="G210" s="274" t="s">
        <v>91</v>
      </c>
      <c r="H210" s="274"/>
      <c r="I210" s="21">
        <v>15</v>
      </c>
      <c r="J210" s="274" t="s">
        <v>92</v>
      </c>
      <c r="K210" s="274"/>
      <c r="L210" s="112">
        <v>10</v>
      </c>
      <c r="M210" s="380"/>
      <c r="N210" s="381"/>
      <c r="O210" s="381"/>
      <c r="P210" s="381"/>
      <c r="Q210" s="381"/>
      <c r="R210" s="381"/>
      <c r="S210" s="381"/>
      <c r="T210" s="382"/>
    </row>
    <row r="211" spans="2:22" s="3" customFormat="1" ht="27" customHeight="1" x14ac:dyDescent="0.2">
      <c r="B211" s="307"/>
      <c r="C211" s="296" t="s">
        <v>93</v>
      </c>
      <c r="D211" s="297"/>
      <c r="E211" s="297"/>
      <c r="F211" s="297"/>
      <c r="G211" s="297"/>
      <c r="H211" s="297"/>
      <c r="I211" s="297"/>
      <c r="J211" s="297"/>
      <c r="K211" s="297"/>
      <c r="L211" s="297"/>
      <c r="M211" s="297"/>
      <c r="N211" s="297"/>
      <c r="O211" s="297"/>
      <c r="P211" s="297"/>
      <c r="Q211" s="297"/>
      <c r="R211" s="297"/>
      <c r="S211" s="297"/>
      <c r="T211" s="298"/>
    </row>
    <row r="212" spans="2:22" s="3" customFormat="1" ht="22.5" customHeight="1" x14ac:dyDescent="0.2">
      <c r="B212" s="307"/>
      <c r="C212" s="370" t="s">
        <v>83</v>
      </c>
      <c r="D212" s="373"/>
      <c r="E212" s="373"/>
      <c r="F212" s="371"/>
      <c r="G212" s="369" t="s">
        <v>94</v>
      </c>
      <c r="H212" s="369"/>
      <c r="I212" s="369"/>
      <c r="J212" s="301" t="s">
        <v>95</v>
      </c>
      <c r="K212" s="301"/>
      <c r="L212" s="301"/>
      <c r="M212" s="374" t="s">
        <v>84</v>
      </c>
      <c r="N212" s="375"/>
      <c r="O212" s="375"/>
      <c r="P212" s="375"/>
      <c r="Q212" s="375"/>
      <c r="R212" s="375"/>
      <c r="S212" s="375"/>
      <c r="T212" s="376"/>
    </row>
    <row r="213" spans="2:22" s="3" customFormat="1" ht="32.25" customHeight="1" x14ac:dyDescent="0.2">
      <c r="B213" s="307"/>
      <c r="C213" s="369" t="s">
        <v>85</v>
      </c>
      <c r="D213" s="369"/>
      <c r="E213" s="370" t="s">
        <v>552</v>
      </c>
      <c r="F213" s="371"/>
      <c r="G213" s="369"/>
      <c r="H213" s="369"/>
      <c r="I213" s="369"/>
      <c r="J213" s="301"/>
      <c r="K213" s="301"/>
      <c r="L213" s="301"/>
      <c r="M213" s="380"/>
      <c r="N213" s="381"/>
      <c r="O213" s="381"/>
      <c r="P213" s="381"/>
      <c r="Q213" s="381"/>
      <c r="R213" s="381"/>
      <c r="S213" s="381"/>
      <c r="T213" s="382"/>
    </row>
    <row r="214" spans="2:22" s="3" customFormat="1" ht="31.5" customHeight="1" x14ac:dyDescent="0.2">
      <c r="B214" s="307"/>
      <c r="C214" s="302" t="s">
        <v>618</v>
      </c>
      <c r="D214" s="302"/>
      <c r="E214" s="302" t="s">
        <v>619</v>
      </c>
      <c r="F214" s="302"/>
      <c r="G214" s="300" t="s">
        <v>620</v>
      </c>
      <c r="H214" s="300"/>
      <c r="I214" s="300"/>
      <c r="J214" s="327">
        <v>1</v>
      </c>
      <c r="K214" s="327"/>
      <c r="L214" s="327"/>
      <c r="M214" s="372" t="s">
        <v>622</v>
      </c>
      <c r="N214" s="372"/>
      <c r="O214" s="372"/>
      <c r="P214" s="372"/>
      <c r="Q214" s="372"/>
      <c r="R214" s="372"/>
      <c r="S214" s="372"/>
      <c r="T214" s="372"/>
    </row>
    <row r="215" spans="2:22" s="3" customFormat="1" ht="15" customHeight="1" x14ac:dyDescent="0.2">
      <c r="B215" s="244"/>
      <c r="C215" s="299"/>
      <c r="D215" s="299"/>
      <c r="E215" s="299"/>
      <c r="F215" s="299"/>
      <c r="G215" s="299"/>
      <c r="H215" s="299"/>
      <c r="I215" s="299"/>
      <c r="J215" s="299"/>
      <c r="K215" s="299"/>
      <c r="L215" s="299"/>
      <c r="M215" s="299"/>
      <c r="N215" s="299"/>
      <c r="O215" s="299"/>
      <c r="P215" s="299"/>
      <c r="Q215" s="299"/>
      <c r="R215" s="299"/>
      <c r="S215" s="299"/>
      <c r="T215" s="245"/>
    </row>
    <row r="216" spans="2:22" s="3" customFormat="1" ht="27.4" customHeight="1" x14ac:dyDescent="0.2">
      <c r="B216" s="303" t="s">
        <v>71</v>
      </c>
      <c r="C216" s="304"/>
      <c r="D216" s="304"/>
      <c r="E216" s="304"/>
      <c r="F216" s="304"/>
      <c r="G216" s="304"/>
      <c r="H216" s="304"/>
      <c r="I216" s="304"/>
      <c r="J216" s="304"/>
      <c r="K216" s="304"/>
      <c r="L216" s="304"/>
      <c r="M216" s="304"/>
      <c r="N216" s="304"/>
      <c r="O216" s="304"/>
      <c r="P216" s="304"/>
      <c r="Q216" s="304"/>
      <c r="R216" s="304"/>
      <c r="S216" s="304"/>
      <c r="T216" s="305"/>
    </row>
    <row r="217" spans="2:22" s="3" customFormat="1" ht="22.5" customHeight="1" x14ac:dyDescent="0.2">
      <c r="B217" s="293" t="s">
        <v>119</v>
      </c>
      <c r="C217" s="294"/>
      <c r="D217" s="294"/>
      <c r="E217" s="294"/>
      <c r="F217" s="294"/>
      <c r="G217" s="294"/>
      <c r="H217" s="294"/>
      <c r="I217" s="294"/>
      <c r="J217" s="294"/>
      <c r="K217" s="295"/>
      <c r="L217" s="244"/>
      <c r="M217" s="299"/>
      <c r="N217" s="299"/>
      <c r="O217" s="299"/>
      <c r="P217" s="299"/>
      <c r="Q217" s="299"/>
      <c r="R217" s="299"/>
      <c r="S217" s="299"/>
      <c r="T217" s="245"/>
    </row>
    <row r="218" spans="2:22" s="3" customFormat="1" ht="22.5" customHeight="1" x14ac:dyDescent="0.2">
      <c r="B218" s="301" t="s">
        <v>74</v>
      </c>
      <c r="C218" s="301"/>
      <c r="D218" s="301"/>
      <c r="E218" s="244" t="s">
        <v>551</v>
      </c>
      <c r="F218" s="245"/>
      <c r="G218" s="301" t="s">
        <v>64</v>
      </c>
      <c r="H218" s="301"/>
      <c r="I218" s="301" t="s">
        <v>88</v>
      </c>
      <c r="J218" s="301"/>
      <c r="K218" s="301"/>
      <c r="L218" s="268"/>
      <c r="M218" s="328"/>
      <c r="N218" s="328"/>
      <c r="O218" s="328"/>
      <c r="P218" s="328"/>
      <c r="Q218" s="328"/>
      <c r="R218" s="328"/>
      <c r="S218" s="328"/>
      <c r="T218" s="269"/>
    </row>
    <row r="219" spans="2:22" s="3" customFormat="1" ht="22.5" customHeight="1" x14ac:dyDescent="0.2">
      <c r="B219" s="274" t="s">
        <v>76</v>
      </c>
      <c r="C219" s="274"/>
      <c r="D219" s="274"/>
      <c r="E219" s="365">
        <f>+G222/100</f>
        <v>0.61020000000000008</v>
      </c>
      <c r="F219" s="366"/>
      <c r="G219" s="358">
        <v>0.65810000000000002</v>
      </c>
      <c r="H219" s="358"/>
      <c r="I219" s="362">
        <f>+E219-G219</f>
        <v>-4.7899999999999943E-2</v>
      </c>
      <c r="J219" s="362"/>
      <c r="K219" s="362"/>
      <c r="L219" s="270"/>
      <c r="M219" s="383"/>
      <c r="N219" s="383"/>
      <c r="O219" s="383"/>
      <c r="P219" s="383"/>
      <c r="Q219" s="383"/>
      <c r="R219" s="383"/>
      <c r="S219" s="383"/>
      <c r="T219" s="271"/>
    </row>
    <row r="220" spans="2:22" s="3" customFormat="1" ht="22.5" customHeight="1" x14ac:dyDescent="0.2">
      <c r="B220" s="283"/>
      <c r="C220" s="308"/>
      <c r="D220" s="308"/>
      <c r="E220" s="308"/>
      <c r="F220" s="308"/>
      <c r="G220" s="308"/>
      <c r="H220" s="308"/>
      <c r="I220" s="308"/>
      <c r="J220" s="308"/>
      <c r="K220" s="282"/>
      <c r="L220" s="270"/>
      <c r="M220" s="383"/>
      <c r="N220" s="383"/>
      <c r="O220" s="383"/>
      <c r="P220" s="383"/>
      <c r="Q220" s="383"/>
      <c r="R220" s="383"/>
      <c r="S220" s="383"/>
      <c r="T220" s="271"/>
    </row>
    <row r="221" spans="2:22" s="3" customFormat="1" ht="34.9" customHeight="1" x14ac:dyDescent="0.2">
      <c r="B221" s="301" t="s">
        <v>77</v>
      </c>
      <c r="C221" s="301"/>
      <c r="D221" s="301" t="s">
        <v>66</v>
      </c>
      <c r="E221" s="301"/>
      <c r="F221" s="116" t="s">
        <v>78</v>
      </c>
      <c r="G221" s="322" t="s">
        <v>81</v>
      </c>
      <c r="H221" s="323"/>
      <c r="I221" s="323"/>
      <c r="J221" s="323"/>
      <c r="K221" s="324"/>
      <c r="L221" s="270"/>
      <c r="M221" s="383"/>
      <c r="N221" s="383"/>
      <c r="O221" s="383"/>
      <c r="P221" s="383"/>
      <c r="Q221" s="383"/>
      <c r="R221" s="383"/>
      <c r="S221" s="383"/>
      <c r="T221" s="271"/>
    </row>
    <row r="222" spans="2:22" s="3" customFormat="1" ht="30" customHeight="1" x14ac:dyDescent="0.2">
      <c r="B222" s="309">
        <f>I150</f>
        <v>42684</v>
      </c>
      <c r="C222" s="300"/>
      <c r="D222" s="309">
        <f>J150</f>
        <v>44549</v>
      </c>
      <c r="E222" s="300"/>
      <c r="F222" s="17">
        <f>K150</f>
        <v>1865</v>
      </c>
      <c r="G222" s="325">
        <v>61.02</v>
      </c>
      <c r="H222" s="340"/>
      <c r="I222" s="340"/>
      <c r="J222" s="340"/>
      <c r="K222" s="326"/>
      <c r="L222" s="270"/>
      <c r="M222" s="383"/>
      <c r="N222" s="383"/>
      <c r="O222" s="383"/>
      <c r="P222" s="383"/>
      <c r="Q222" s="383"/>
      <c r="R222" s="383"/>
      <c r="S222" s="383"/>
      <c r="T222" s="271"/>
    </row>
    <row r="223" spans="2:22" s="3" customFormat="1" ht="25.5" customHeight="1" x14ac:dyDescent="0.2">
      <c r="B223" s="283"/>
      <c r="C223" s="308"/>
      <c r="D223" s="308"/>
      <c r="E223" s="308"/>
      <c r="F223" s="308"/>
      <c r="G223" s="308"/>
      <c r="H223" s="308"/>
      <c r="I223" s="308"/>
      <c r="J223" s="308"/>
      <c r="K223" s="282"/>
      <c r="L223" s="270"/>
      <c r="M223" s="383"/>
      <c r="N223" s="383"/>
      <c r="O223" s="383"/>
      <c r="P223" s="383"/>
      <c r="Q223" s="383"/>
      <c r="R223" s="383"/>
      <c r="S223" s="383"/>
      <c r="T223" s="271"/>
    </row>
    <row r="224" spans="2:22" s="3" customFormat="1" ht="24" customHeight="1" x14ac:dyDescent="0.2">
      <c r="B224" s="293" t="s">
        <v>82</v>
      </c>
      <c r="C224" s="294"/>
      <c r="D224" s="294"/>
      <c r="E224" s="294"/>
      <c r="F224" s="294"/>
      <c r="G224" s="294"/>
      <c r="H224" s="294"/>
      <c r="I224" s="294"/>
      <c r="J224" s="294"/>
      <c r="K224" s="295"/>
      <c r="L224" s="272"/>
      <c r="M224" s="330"/>
      <c r="N224" s="330"/>
      <c r="O224" s="330"/>
      <c r="P224" s="330"/>
      <c r="Q224" s="330"/>
      <c r="R224" s="330"/>
      <c r="S224" s="330"/>
      <c r="T224" s="273"/>
    </row>
    <row r="225" spans="2:39" s="3" customFormat="1" ht="37.5" customHeight="1" x14ac:dyDescent="0.2">
      <c r="B225" s="355" t="s">
        <v>96</v>
      </c>
      <c r="C225" s="356"/>
      <c r="D225" s="356"/>
      <c r="E225" s="356"/>
      <c r="F225" s="357"/>
      <c r="G225" s="473" t="s">
        <v>97</v>
      </c>
      <c r="H225" s="473"/>
      <c r="I225" s="479" t="s">
        <v>98</v>
      </c>
      <c r="J225" s="479"/>
      <c r="K225" s="117" t="s">
        <v>454</v>
      </c>
      <c r="L225" s="355" t="s">
        <v>99</v>
      </c>
      <c r="M225" s="356"/>
      <c r="N225" s="356"/>
      <c r="O225" s="356"/>
      <c r="P225" s="356"/>
      <c r="Q225" s="356"/>
      <c r="R225" s="356"/>
      <c r="S225" s="356"/>
      <c r="T225" s="357"/>
    </row>
    <row r="226" spans="2:39" s="3" customFormat="1" ht="33" customHeight="1" x14ac:dyDescent="0.25">
      <c r="B226" s="310" t="s">
        <v>100</v>
      </c>
      <c r="C226" s="311"/>
      <c r="D226" s="311"/>
      <c r="E226" s="311"/>
      <c r="F226" s="312"/>
      <c r="G226" s="301" t="s">
        <v>101</v>
      </c>
      <c r="H226" s="301"/>
      <c r="I226" s="474" t="s">
        <v>101</v>
      </c>
      <c r="J226" s="474"/>
      <c r="K226" s="24"/>
      <c r="L226" s="476"/>
      <c r="M226" s="477"/>
      <c r="N226" s="477"/>
      <c r="O226" s="477"/>
      <c r="P226" s="477"/>
      <c r="Q226" s="477"/>
      <c r="R226" s="477"/>
      <c r="S226" s="477"/>
      <c r="T226" s="478"/>
    </row>
    <row r="227" spans="2:39" s="3" customFormat="1" ht="28.15" customHeight="1" x14ac:dyDescent="0.2">
      <c r="B227" s="337" t="s">
        <v>83</v>
      </c>
      <c r="C227" s="337"/>
      <c r="D227" s="337"/>
      <c r="E227" s="337"/>
      <c r="F227" s="337" t="s">
        <v>46</v>
      </c>
      <c r="G227" s="337"/>
      <c r="H227" s="337"/>
      <c r="I227" s="337"/>
      <c r="J227" s="460" t="s">
        <v>84</v>
      </c>
      <c r="K227" s="461"/>
      <c r="L227" s="461"/>
      <c r="M227" s="461"/>
      <c r="N227" s="461"/>
      <c r="O227" s="461"/>
      <c r="P227" s="461"/>
      <c r="Q227" s="461"/>
      <c r="R227" s="461"/>
      <c r="S227" s="461"/>
      <c r="T227" s="462"/>
    </row>
    <row r="228" spans="2:39" s="3" customFormat="1" ht="28.15" customHeight="1" x14ac:dyDescent="0.2">
      <c r="B228" s="337" t="s">
        <v>85</v>
      </c>
      <c r="C228" s="337"/>
      <c r="D228" s="337" t="s">
        <v>552</v>
      </c>
      <c r="E228" s="337"/>
      <c r="F228" s="337"/>
      <c r="G228" s="337"/>
      <c r="H228" s="337"/>
      <c r="I228" s="337"/>
      <c r="J228" s="463"/>
      <c r="K228" s="464"/>
      <c r="L228" s="464"/>
      <c r="M228" s="464"/>
      <c r="N228" s="464"/>
      <c r="O228" s="464"/>
      <c r="P228" s="464"/>
      <c r="Q228" s="464"/>
      <c r="R228" s="464"/>
      <c r="S228" s="464"/>
      <c r="T228" s="465"/>
    </row>
    <row r="229" spans="2:39" s="3" customFormat="1" ht="42" customHeight="1" x14ac:dyDescent="0.2">
      <c r="B229" s="287" t="s">
        <v>614</v>
      </c>
      <c r="C229" s="288"/>
      <c r="D229" s="287" t="s">
        <v>615</v>
      </c>
      <c r="E229" s="288"/>
      <c r="F229" s="287" t="s">
        <v>633</v>
      </c>
      <c r="G229" s="289"/>
      <c r="H229" s="289"/>
      <c r="I229" s="288"/>
      <c r="J229" s="290" t="s">
        <v>902</v>
      </c>
      <c r="K229" s="291"/>
      <c r="L229" s="291"/>
      <c r="M229" s="291"/>
      <c r="N229" s="291"/>
      <c r="O229" s="291"/>
      <c r="P229" s="291"/>
      <c r="Q229" s="291"/>
      <c r="R229" s="291"/>
      <c r="S229" s="291"/>
      <c r="T229" s="292"/>
    </row>
    <row r="230" spans="2:39" s="3" customFormat="1" ht="82.9" customHeight="1" x14ac:dyDescent="0.2">
      <c r="B230" s="287" t="s">
        <v>648</v>
      </c>
      <c r="C230" s="288"/>
      <c r="D230" s="287"/>
      <c r="E230" s="288"/>
      <c r="F230" s="287" t="s">
        <v>726</v>
      </c>
      <c r="G230" s="289"/>
      <c r="H230" s="289"/>
      <c r="I230" s="288"/>
      <c r="J230" s="290" t="s">
        <v>903</v>
      </c>
      <c r="K230" s="291"/>
      <c r="L230" s="291"/>
      <c r="M230" s="291"/>
      <c r="N230" s="291"/>
      <c r="O230" s="291"/>
      <c r="P230" s="291"/>
      <c r="Q230" s="291"/>
      <c r="R230" s="291"/>
      <c r="S230" s="291"/>
      <c r="T230" s="292"/>
    </row>
    <row r="231" spans="2:39" s="3" customFormat="1" ht="15" customHeight="1" x14ac:dyDescent="0.2">
      <c r="B231" s="244"/>
      <c r="C231" s="299"/>
      <c r="D231" s="299"/>
      <c r="E231" s="299"/>
      <c r="F231" s="299"/>
      <c r="G231" s="299"/>
      <c r="H231" s="299"/>
      <c r="I231" s="299"/>
      <c r="J231" s="299"/>
      <c r="K231" s="299"/>
      <c r="L231" s="299"/>
      <c r="M231" s="299"/>
      <c r="N231" s="299"/>
      <c r="O231" s="299"/>
      <c r="P231" s="299"/>
      <c r="Q231" s="299"/>
      <c r="R231" s="299"/>
      <c r="S231" s="299"/>
      <c r="T231" s="245"/>
    </row>
    <row r="232" spans="2:39" s="3" customFormat="1" ht="22.5" customHeight="1" x14ac:dyDescent="0.2">
      <c r="B232" s="470" t="s">
        <v>102</v>
      </c>
      <c r="C232" s="471"/>
      <c r="D232" s="471"/>
      <c r="E232" s="471"/>
      <c r="F232" s="471"/>
      <c r="G232" s="471"/>
      <c r="H232" s="471"/>
      <c r="I232" s="471"/>
      <c r="J232" s="471"/>
      <c r="K232" s="471"/>
      <c r="L232" s="471"/>
      <c r="M232" s="471"/>
      <c r="N232" s="471"/>
      <c r="O232" s="471"/>
      <c r="P232" s="471"/>
      <c r="Q232" s="471"/>
      <c r="R232" s="471"/>
      <c r="S232" s="471"/>
      <c r="T232" s="472"/>
    </row>
    <row r="233" spans="2:39" s="3" customFormat="1" ht="30.4" customHeight="1" x14ac:dyDescent="0.2">
      <c r="B233" s="306" t="s">
        <v>87</v>
      </c>
      <c r="C233" s="359" t="s">
        <v>904</v>
      </c>
      <c r="D233" s="360"/>
      <c r="E233" s="360"/>
      <c r="F233" s="360"/>
      <c r="G233" s="360"/>
      <c r="H233" s="360"/>
      <c r="I233" s="360"/>
      <c r="J233" s="360"/>
      <c r="K233" s="360"/>
      <c r="L233" s="360"/>
      <c r="M233" s="360"/>
      <c r="N233" s="360"/>
      <c r="O233" s="360"/>
      <c r="P233" s="360"/>
      <c r="Q233" s="360"/>
      <c r="R233" s="360"/>
      <c r="S233" s="360"/>
      <c r="T233" s="361"/>
    </row>
    <row r="234" spans="2:39" s="3" customFormat="1" ht="22.5" customHeight="1" x14ac:dyDescent="0.2">
      <c r="B234" s="307"/>
      <c r="C234" s="293" t="s">
        <v>119</v>
      </c>
      <c r="D234" s="294"/>
      <c r="E234" s="294"/>
      <c r="F234" s="294"/>
      <c r="G234" s="294"/>
      <c r="H234" s="294"/>
      <c r="I234" s="294"/>
      <c r="J234" s="294"/>
      <c r="K234" s="294"/>
      <c r="L234" s="295"/>
      <c r="M234" s="293"/>
      <c r="N234" s="294"/>
      <c r="O234" s="294"/>
      <c r="P234" s="294"/>
      <c r="Q234" s="294"/>
      <c r="R234" s="294"/>
      <c r="S234" s="294"/>
      <c r="T234" s="295"/>
    </row>
    <row r="235" spans="2:39" s="3" customFormat="1" ht="22.5" customHeight="1" x14ac:dyDescent="0.2">
      <c r="B235" s="307"/>
      <c r="C235" s="301" t="s">
        <v>74</v>
      </c>
      <c r="D235" s="301"/>
      <c r="E235" s="301"/>
      <c r="F235" s="301" t="s">
        <v>551</v>
      </c>
      <c r="G235" s="301"/>
      <c r="H235" s="301" t="s">
        <v>64</v>
      </c>
      <c r="I235" s="301"/>
      <c r="J235" s="301" t="s">
        <v>88</v>
      </c>
      <c r="K235" s="301"/>
      <c r="L235" s="301"/>
      <c r="M235" s="268"/>
      <c r="N235" s="328"/>
      <c r="O235" s="328"/>
      <c r="P235" s="328"/>
      <c r="Q235" s="328"/>
      <c r="R235" s="328"/>
      <c r="S235" s="328"/>
      <c r="T235" s="269"/>
    </row>
    <row r="236" spans="2:39" s="3" customFormat="1" ht="58.5" customHeight="1" x14ac:dyDescent="0.2">
      <c r="B236" s="307"/>
      <c r="C236" s="301" t="s">
        <v>74</v>
      </c>
      <c r="D236" s="301"/>
      <c r="E236" s="301"/>
      <c r="F236" s="301" t="s">
        <v>551</v>
      </c>
      <c r="G236" s="301"/>
      <c r="H236" s="301" t="s">
        <v>64</v>
      </c>
      <c r="I236" s="301"/>
      <c r="J236" s="301" t="s">
        <v>88</v>
      </c>
      <c r="K236" s="301"/>
      <c r="L236" s="301"/>
      <c r="M236" s="270"/>
      <c r="N236" s="383"/>
      <c r="O236" s="383"/>
      <c r="P236" s="383"/>
      <c r="Q236" s="383"/>
      <c r="R236" s="383"/>
      <c r="S236" s="383"/>
      <c r="T236" s="271"/>
      <c r="V236" s="87"/>
      <c r="W236" s="87"/>
      <c r="X236" s="87"/>
      <c r="Y236" s="87"/>
      <c r="Z236" s="87"/>
      <c r="AA236" s="87"/>
      <c r="AB236" s="87"/>
      <c r="AC236" s="87"/>
      <c r="AD236" s="87"/>
      <c r="AE236" s="87"/>
      <c r="AF236" s="87"/>
      <c r="AG236" s="87"/>
      <c r="AH236" s="87"/>
      <c r="AI236" s="87"/>
      <c r="AJ236" s="87"/>
      <c r="AK236" s="87"/>
      <c r="AL236" s="87"/>
      <c r="AM236" s="87"/>
    </row>
    <row r="237" spans="2:39" s="3" customFormat="1" ht="14.25" x14ac:dyDescent="0.2">
      <c r="B237" s="307"/>
      <c r="C237" s="274" t="s">
        <v>76</v>
      </c>
      <c r="D237" s="274"/>
      <c r="E237" s="274"/>
      <c r="F237" s="354">
        <f>+H240</f>
        <v>1</v>
      </c>
      <c r="G237" s="354"/>
      <c r="H237" s="358">
        <v>0.49349999999999999</v>
      </c>
      <c r="I237" s="358"/>
      <c r="J237" s="354">
        <f>+F237</f>
        <v>1</v>
      </c>
      <c r="K237" s="354"/>
      <c r="L237" s="354"/>
      <c r="M237" s="270"/>
      <c r="N237" s="383"/>
      <c r="O237" s="383"/>
      <c r="P237" s="383"/>
      <c r="Q237" s="383"/>
      <c r="R237" s="383"/>
      <c r="S237" s="383"/>
      <c r="T237" s="271"/>
      <c r="V237" s="87"/>
      <c r="W237" s="87"/>
      <c r="X237" s="87"/>
      <c r="Y237" s="87"/>
      <c r="Z237" s="87"/>
      <c r="AA237" s="87"/>
      <c r="AB237" s="87"/>
      <c r="AC237" s="87"/>
      <c r="AD237" s="87"/>
      <c r="AE237" s="87"/>
      <c r="AF237" s="87"/>
      <c r="AG237" s="87"/>
      <c r="AH237" s="87"/>
      <c r="AI237" s="87"/>
      <c r="AJ237" s="87"/>
      <c r="AK237" s="87"/>
      <c r="AL237" s="87"/>
      <c r="AM237" s="87"/>
    </row>
    <row r="238" spans="2:39" s="3" customFormat="1" ht="14.25" customHeight="1" x14ac:dyDescent="0.2">
      <c r="B238" s="307"/>
      <c r="C238" s="188"/>
      <c r="D238" s="188"/>
      <c r="E238" s="188"/>
      <c r="F238" s="187"/>
      <c r="G238" s="187"/>
      <c r="H238" s="187"/>
      <c r="I238" s="187"/>
      <c r="J238" s="187"/>
      <c r="K238" s="187"/>
      <c r="L238" s="187"/>
      <c r="M238" s="270"/>
      <c r="N238" s="383"/>
      <c r="O238" s="383"/>
      <c r="P238" s="383"/>
      <c r="Q238" s="383"/>
      <c r="R238" s="383"/>
      <c r="S238" s="383"/>
      <c r="T238" s="271"/>
    </row>
    <row r="239" spans="2:39" ht="30" x14ac:dyDescent="0.2">
      <c r="B239" s="307"/>
      <c r="C239" s="301" t="s">
        <v>77</v>
      </c>
      <c r="D239" s="301"/>
      <c r="E239" s="244" t="s">
        <v>66</v>
      </c>
      <c r="F239" s="245"/>
      <c r="G239" s="186" t="s">
        <v>78</v>
      </c>
      <c r="H239" s="322" t="s">
        <v>81</v>
      </c>
      <c r="I239" s="323"/>
      <c r="J239" s="323"/>
      <c r="K239" s="323"/>
      <c r="L239" s="324"/>
      <c r="M239" s="270"/>
      <c r="N239" s="383"/>
      <c r="O239" s="383"/>
      <c r="P239" s="383"/>
      <c r="Q239" s="383"/>
      <c r="R239" s="383"/>
      <c r="S239" s="383"/>
      <c r="T239" s="271"/>
    </row>
    <row r="240" spans="2:39" ht="27.75" customHeight="1" x14ac:dyDescent="0.2">
      <c r="B240" s="307"/>
      <c r="C240" s="309">
        <f>I152</f>
        <v>42684</v>
      </c>
      <c r="D240" s="309"/>
      <c r="E240" s="367">
        <f>J152</f>
        <v>43921</v>
      </c>
      <c r="F240" s="368"/>
      <c r="G240" s="17">
        <f>+K152</f>
        <v>0</v>
      </c>
      <c r="H240" s="351">
        <v>1</v>
      </c>
      <c r="I240" s="352"/>
      <c r="J240" s="352"/>
      <c r="K240" s="352"/>
      <c r="L240" s="353"/>
      <c r="M240" s="270"/>
      <c r="N240" s="383"/>
      <c r="O240" s="383"/>
      <c r="P240" s="383"/>
      <c r="Q240" s="383"/>
      <c r="R240" s="383"/>
      <c r="S240" s="383"/>
      <c r="T240" s="271"/>
    </row>
    <row r="241" spans="2:20" ht="14.1" customHeight="1" x14ac:dyDescent="0.2">
      <c r="B241" s="307"/>
      <c r="C241" s="244" t="s">
        <v>82</v>
      </c>
      <c r="D241" s="299"/>
      <c r="E241" s="299"/>
      <c r="F241" s="299"/>
      <c r="G241" s="299"/>
      <c r="H241" s="299"/>
      <c r="I241" s="299"/>
      <c r="J241" s="299"/>
      <c r="K241" s="299"/>
      <c r="L241" s="245"/>
      <c r="M241" s="272"/>
      <c r="N241" s="330"/>
      <c r="O241" s="330"/>
      <c r="P241" s="330"/>
      <c r="Q241" s="330"/>
      <c r="R241" s="330"/>
      <c r="S241" s="330"/>
      <c r="T241" s="273"/>
    </row>
    <row r="242" spans="2:20" s="3" customFormat="1" ht="15" customHeight="1" x14ac:dyDescent="0.2">
      <c r="B242" s="307"/>
      <c r="C242" s="244" t="s">
        <v>96</v>
      </c>
      <c r="D242" s="299"/>
      <c r="E242" s="299"/>
      <c r="F242" s="299"/>
      <c r="G242" s="245"/>
      <c r="H242" s="301" t="s">
        <v>103</v>
      </c>
      <c r="I242" s="301"/>
      <c r="J242" s="301" t="s">
        <v>98</v>
      </c>
      <c r="K242" s="301"/>
      <c r="L242" s="185" t="s">
        <v>454</v>
      </c>
      <c r="M242" s="355" t="s">
        <v>99</v>
      </c>
      <c r="N242" s="356"/>
      <c r="O242" s="356"/>
      <c r="P242" s="356"/>
      <c r="Q242" s="356"/>
      <c r="R242" s="356"/>
      <c r="S242" s="356"/>
      <c r="T242" s="357"/>
    </row>
    <row r="243" spans="2:20" ht="15" x14ac:dyDescent="0.2">
      <c r="B243" s="307"/>
      <c r="C243" s="244" t="s">
        <v>101</v>
      </c>
      <c r="D243" s="299"/>
      <c r="E243" s="299"/>
      <c r="F243" s="299"/>
      <c r="G243" s="245"/>
      <c r="H243" s="301" t="s">
        <v>101</v>
      </c>
      <c r="I243" s="301"/>
      <c r="J243" s="475" t="s">
        <v>101</v>
      </c>
      <c r="K243" s="475"/>
      <c r="L243" s="186" t="s">
        <v>101</v>
      </c>
      <c r="M243" s="283"/>
      <c r="N243" s="308"/>
      <c r="O243" s="308"/>
      <c r="P243" s="308"/>
      <c r="Q243" s="308"/>
      <c r="R243" s="308"/>
      <c r="S243" s="308"/>
      <c r="T243" s="282"/>
    </row>
    <row r="244" spans="2:20" ht="24" customHeight="1" x14ac:dyDescent="0.2">
      <c r="B244" s="307"/>
      <c r="C244" s="301" t="s">
        <v>83</v>
      </c>
      <c r="D244" s="301"/>
      <c r="E244" s="301"/>
      <c r="F244" s="301"/>
      <c r="G244" s="301" t="s">
        <v>46</v>
      </c>
      <c r="H244" s="301"/>
      <c r="I244" s="301"/>
      <c r="J244" s="301"/>
      <c r="K244" s="466" t="s">
        <v>84</v>
      </c>
      <c r="L244" s="466"/>
      <c r="M244" s="466"/>
      <c r="N244" s="466"/>
      <c r="O244" s="466"/>
      <c r="P244" s="466"/>
      <c r="Q244" s="466"/>
      <c r="R244" s="466"/>
      <c r="S244" s="466"/>
      <c r="T244" s="467"/>
    </row>
    <row r="245" spans="2:20" ht="23.45" customHeight="1" x14ac:dyDescent="0.2">
      <c r="B245" s="307"/>
      <c r="C245" s="301" t="s">
        <v>85</v>
      </c>
      <c r="D245" s="301"/>
      <c r="E245" s="301" t="s">
        <v>552</v>
      </c>
      <c r="F245" s="301"/>
      <c r="G245" s="301"/>
      <c r="H245" s="301"/>
      <c r="I245" s="301"/>
      <c r="J245" s="301"/>
      <c r="K245" s="468"/>
      <c r="L245" s="468"/>
      <c r="M245" s="468"/>
      <c r="N245" s="468"/>
      <c r="O245" s="468"/>
      <c r="P245" s="468"/>
      <c r="Q245" s="468"/>
      <c r="R245" s="468"/>
      <c r="S245" s="468"/>
      <c r="T245" s="469"/>
    </row>
    <row r="246" spans="2:20" ht="30.6" customHeight="1" x14ac:dyDescent="0.2">
      <c r="B246" s="307"/>
      <c r="C246" s="319" t="s">
        <v>768</v>
      </c>
      <c r="D246" s="288"/>
      <c r="E246" s="319" t="s">
        <v>769</v>
      </c>
      <c r="F246" s="288"/>
      <c r="G246" s="319" t="s">
        <v>649</v>
      </c>
      <c r="H246" s="320"/>
      <c r="I246" s="320"/>
      <c r="J246" s="321"/>
      <c r="K246" s="290" t="s">
        <v>773</v>
      </c>
      <c r="L246" s="291"/>
      <c r="M246" s="291"/>
      <c r="N246" s="291"/>
      <c r="O246" s="291"/>
      <c r="P246" s="291"/>
      <c r="Q246" s="291"/>
      <c r="R246" s="291"/>
      <c r="S246" s="291"/>
      <c r="T246" s="292"/>
    </row>
    <row r="247" spans="2:20" ht="37.9" customHeight="1" x14ac:dyDescent="0.2">
      <c r="B247" s="307"/>
      <c r="C247" s="319" t="s">
        <v>768</v>
      </c>
      <c r="D247" s="288"/>
      <c r="E247" s="319" t="s">
        <v>770</v>
      </c>
      <c r="F247" s="288"/>
      <c r="G247" s="319" t="s">
        <v>783</v>
      </c>
      <c r="H247" s="320"/>
      <c r="I247" s="320"/>
      <c r="J247" s="321"/>
      <c r="K247" s="290" t="s">
        <v>773</v>
      </c>
      <c r="L247" s="291"/>
      <c r="M247" s="291"/>
      <c r="N247" s="291"/>
      <c r="O247" s="291"/>
      <c r="P247" s="291"/>
      <c r="Q247" s="291"/>
      <c r="R247" s="291"/>
      <c r="S247" s="291"/>
      <c r="T247" s="292"/>
    </row>
    <row r="248" spans="2:20" ht="30.6" customHeight="1" x14ac:dyDescent="0.2">
      <c r="B248" s="459"/>
      <c r="C248" s="319" t="s">
        <v>768</v>
      </c>
      <c r="D248" s="288"/>
      <c r="E248" s="319" t="s">
        <v>769</v>
      </c>
      <c r="F248" s="288"/>
      <c r="G248" s="319" t="s">
        <v>771</v>
      </c>
      <c r="H248" s="320"/>
      <c r="I248" s="320"/>
      <c r="J248" s="321"/>
      <c r="K248" s="290" t="s">
        <v>773</v>
      </c>
      <c r="L248" s="291"/>
      <c r="M248" s="291"/>
      <c r="N248" s="291"/>
      <c r="O248" s="291"/>
      <c r="P248" s="291"/>
      <c r="Q248" s="291"/>
      <c r="R248" s="291"/>
      <c r="S248" s="291"/>
      <c r="T248" s="292"/>
    </row>
    <row r="249" spans="2:20" ht="27.75" customHeight="1" x14ac:dyDescent="0.2">
      <c r="B249" s="244"/>
      <c r="C249" s="299"/>
      <c r="D249" s="299"/>
      <c r="E249" s="299"/>
      <c r="F249" s="299"/>
      <c r="G249" s="299"/>
      <c r="H249" s="299"/>
      <c r="I249" s="299"/>
      <c r="J249" s="299"/>
      <c r="K249" s="299"/>
      <c r="L249" s="299"/>
      <c r="M249" s="299"/>
      <c r="N249" s="299"/>
      <c r="O249" s="299"/>
      <c r="P249" s="299"/>
      <c r="Q249" s="299"/>
      <c r="R249" s="299"/>
      <c r="S249" s="299"/>
      <c r="T249" s="245"/>
    </row>
    <row r="250" spans="2:20" ht="27" customHeight="1" x14ac:dyDescent="0.2">
      <c r="B250" s="306" t="s">
        <v>89</v>
      </c>
      <c r="C250" s="481" t="s">
        <v>623</v>
      </c>
      <c r="D250" s="359"/>
      <c r="E250" s="359"/>
      <c r="F250" s="359"/>
      <c r="G250" s="359"/>
      <c r="H250" s="359"/>
      <c r="I250" s="359"/>
      <c r="J250" s="359"/>
      <c r="K250" s="359"/>
      <c r="L250" s="359"/>
      <c r="M250" s="359"/>
      <c r="N250" s="359"/>
      <c r="O250" s="359"/>
      <c r="P250" s="359"/>
      <c r="Q250" s="359"/>
      <c r="R250" s="359"/>
      <c r="S250" s="359"/>
      <c r="T250" s="482"/>
    </row>
    <row r="251" spans="2:20" ht="14.1" customHeight="1" x14ac:dyDescent="0.2">
      <c r="B251" s="307"/>
      <c r="C251" s="293" t="s">
        <v>119</v>
      </c>
      <c r="D251" s="294"/>
      <c r="E251" s="294"/>
      <c r="F251" s="294"/>
      <c r="G251" s="294"/>
      <c r="H251" s="294"/>
      <c r="I251" s="294"/>
      <c r="J251" s="294"/>
      <c r="K251" s="294"/>
      <c r="L251" s="295"/>
      <c r="M251" s="293"/>
      <c r="N251" s="294"/>
      <c r="O251" s="294"/>
      <c r="P251" s="294"/>
      <c r="Q251" s="294"/>
      <c r="R251" s="294"/>
      <c r="S251" s="294"/>
      <c r="T251" s="295"/>
    </row>
    <row r="252" spans="2:20" ht="27.75" customHeight="1" x14ac:dyDescent="0.2">
      <c r="B252" s="307"/>
      <c r="C252" s="301" t="s">
        <v>74</v>
      </c>
      <c r="D252" s="301"/>
      <c r="E252" s="301"/>
      <c r="F252" s="301" t="s">
        <v>551</v>
      </c>
      <c r="G252" s="301"/>
      <c r="H252" s="301" t="s">
        <v>64</v>
      </c>
      <c r="I252" s="301"/>
      <c r="J252" s="301" t="s">
        <v>75</v>
      </c>
      <c r="K252" s="301"/>
      <c r="L252" s="301"/>
      <c r="M252" s="268"/>
      <c r="N252" s="328"/>
      <c r="O252" s="328"/>
      <c r="P252" s="328"/>
      <c r="Q252" s="328"/>
      <c r="R252" s="328"/>
      <c r="S252" s="328"/>
      <c r="T252" s="269"/>
    </row>
    <row r="253" spans="2:20" ht="21.6" customHeight="1" x14ac:dyDescent="0.2">
      <c r="B253" s="307"/>
      <c r="C253" s="274" t="s">
        <v>76</v>
      </c>
      <c r="D253" s="274"/>
      <c r="E253" s="274"/>
      <c r="F253" s="354">
        <v>1</v>
      </c>
      <c r="G253" s="354"/>
      <c r="H253" s="354">
        <v>1</v>
      </c>
      <c r="I253" s="354"/>
      <c r="J253" s="358">
        <f>F253-H253</f>
        <v>0</v>
      </c>
      <c r="K253" s="358"/>
      <c r="L253" s="358"/>
      <c r="M253" s="272"/>
      <c r="N253" s="330"/>
      <c r="O253" s="330"/>
      <c r="P253" s="330"/>
      <c r="Q253" s="330"/>
      <c r="R253" s="330"/>
      <c r="S253" s="330"/>
      <c r="T253" s="273"/>
    </row>
    <row r="254" spans="2:20" ht="24" customHeight="1" x14ac:dyDescent="0.2">
      <c r="B254" s="307"/>
      <c r="C254" s="337" t="s">
        <v>83</v>
      </c>
      <c r="D254" s="337"/>
      <c r="E254" s="337"/>
      <c r="F254" s="337"/>
      <c r="G254" s="337" t="s">
        <v>46</v>
      </c>
      <c r="H254" s="337"/>
      <c r="I254" s="337"/>
      <c r="J254" s="337"/>
      <c r="K254" s="460" t="s">
        <v>84</v>
      </c>
      <c r="L254" s="461"/>
      <c r="M254" s="461"/>
      <c r="N254" s="461"/>
      <c r="O254" s="461"/>
      <c r="P254" s="461"/>
      <c r="Q254" s="461"/>
      <c r="R254" s="461"/>
      <c r="S254" s="461"/>
      <c r="T254" s="462"/>
    </row>
    <row r="255" spans="2:20" ht="24.4" customHeight="1" x14ac:dyDescent="0.2">
      <c r="B255" s="307"/>
      <c r="C255" s="337" t="s">
        <v>85</v>
      </c>
      <c r="D255" s="337"/>
      <c r="E255" s="337" t="s">
        <v>552</v>
      </c>
      <c r="F255" s="337"/>
      <c r="G255" s="337"/>
      <c r="H255" s="337"/>
      <c r="I255" s="337"/>
      <c r="J255" s="337"/>
      <c r="K255" s="463"/>
      <c r="L255" s="464"/>
      <c r="M255" s="464"/>
      <c r="N255" s="464"/>
      <c r="O255" s="464"/>
      <c r="P255" s="464"/>
      <c r="Q255" s="464"/>
      <c r="R255" s="464"/>
      <c r="S255" s="464"/>
      <c r="T255" s="465"/>
    </row>
    <row r="256" spans="2:20" ht="30" customHeight="1" x14ac:dyDescent="0.2">
      <c r="B256" s="307"/>
      <c r="C256" s="319" t="s">
        <v>772</v>
      </c>
      <c r="D256" s="288"/>
      <c r="E256" s="319" t="s">
        <v>733</v>
      </c>
      <c r="F256" s="288"/>
      <c r="G256" s="319" t="s">
        <v>649</v>
      </c>
      <c r="H256" s="320"/>
      <c r="I256" s="320"/>
      <c r="J256" s="321"/>
      <c r="K256" s="290" t="s">
        <v>773</v>
      </c>
      <c r="L256" s="291"/>
      <c r="M256" s="291"/>
      <c r="N256" s="291"/>
      <c r="O256" s="291"/>
      <c r="P256" s="291"/>
      <c r="Q256" s="291"/>
      <c r="R256" s="291"/>
      <c r="S256" s="291"/>
      <c r="T256" s="292"/>
    </row>
    <row r="257" spans="2:23" ht="38.450000000000003" customHeight="1" x14ac:dyDescent="0.2">
      <c r="B257" s="307"/>
      <c r="C257" s="319" t="s">
        <v>772</v>
      </c>
      <c r="D257" s="288"/>
      <c r="E257" s="319" t="s">
        <v>733</v>
      </c>
      <c r="F257" s="288"/>
      <c r="G257" s="319" t="s">
        <v>691</v>
      </c>
      <c r="H257" s="320"/>
      <c r="I257" s="320"/>
      <c r="J257" s="321"/>
      <c r="K257" s="290" t="s">
        <v>773</v>
      </c>
      <c r="L257" s="291"/>
      <c r="M257" s="291"/>
      <c r="N257" s="291"/>
      <c r="O257" s="291"/>
      <c r="P257" s="291"/>
      <c r="Q257" s="291"/>
      <c r="R257" s="291"/>
      <c r="S257" s="291"/>
      <c r="T257" s="292"/>
    </row>
    <row r="258" spans="2:23" ht="30.6" customHeight="1" x14ac:dyDescent="0.2">
      <c r="B258" s="307"/>
      <c r="C258" s="319" t="s">
        <v>678</v>
      </c>
      <c r="D258" s="321"/>
      <c r="E258" s="319"/>
      <c r="F258" s="288"/>
      <c r="G258" s="287" t="s">
        <v>692</v>
      </c>
      <c r="H258" s="289"/>
      <c r="I258" s="289"/>
      <c r="J258" s="288"/>
      <c r="K258" s="456" t="s">
        <v>805</v>
      </c>
      <c r="L258" s="457"/>
      <c r="M258" s="457"/>
      <c r="N258" s="457"/>
      <c r="O258" s="457"/>
      <c r="P258" s="457"/>
      <c r="Q258" s="457"/>
      <c r="R258" s="457"/>
      <c r="S258" s="457"/>
      <c r="T258" s="458"/>
    </row>
    <row r="259" spans="2:23" ht="30.6" customHeight="1" x14ac:dyDescent="0.2">
      <c r="B259" s="307"/>
      <c r="C259" s="319" t="s">
        <v>698</v>
      </c>
      <c r="D259" s="321"/>
      <c r="E259" s="319"/>
      <c r="F259" s="288"/>
      <c r="G259" s="287" t="s">
        <v>692</v>
      </c>
      <c r="H259" s="289"/>
      <c r="I259" s="289"/>
      <c r="J259" s="288"/>
      <c r="K259" s="456" t="s">
        <v>776</v>
      </c>
      <c r="L259" s="457"/>
      <c r="M259" s="457"/>
      <c r="N259" s="457"/>
      <c r="O259" s="457"/>
      <c r="P259" s="457"/>
      <c r="Q259" s="457"/>
      <c r="R259" s="457"/>
      <c r="S259" s="457"/>
      <c r="T259" s="458"/>
    </row>
    <row r="260" spans="2:23" ht="30.6" customHeight="1" x14ac:dyDescent="0.2">
      <c r="B260" s="307"/>
      <c r="C260" s="319" t="s">
        <v>685</v>
      </c>
      <c r="D260" s="321"/>
      <c r="E260" s="319" t="s">
        <v>699</v>
      </c>
      <c r="F260" s="321"/>
      <c r="G260" s="287" t="s">
        <v>692</v>
      </c>
      <c r="H260" s="289"/>
      <c r="I260" s="289"/>
      <c r="J260" s="288"/>
      <c r="K260" s="456" t="s">
        <v>777</v>
      </c>
      <c r="L260" s="457"/>
      <c r="M260" s="457"/>
      <c r="N260" s="457"/>
      <c r="O260" s="457"/>
      <c r="P260" s="457"/>
      <c r="Q260" s="457"/>
      <c r="R260" s="457"/>
      <c r="S260" s="457"/>
      <c r="T260" s="458"/>
    </row>
    <row r="261" spans="2:23" ht="30.6" customHeight="1" x14ac:dyDescent="0.2">
      <c r="B261" s="307"/>
      <c r="C261" s="319" t="s">
        <v>732</v>
      </c>
      <c r="D261" s="321"/>
      <c r="E261" s="319" t="s">
        <v>772</v>
      </c>
      <c r="F261" s="321"/>
      <c r="G261" s="319" t="s">
        <v>774</v>
      </c>
      <c r="H261" s="320"/>
      <c r="I261" s="320"/>
      <c r="J261" s="321"/>
      <c r="K261" s="290" t="s">
        <v>773</v>
      </c>
      <c r="L261" s="291"/>
      <c r="M261" s="291"/>
      <c r="N261" s="291"/>
      <c r="O261" s="291"/>
      <c r="P261" s="291"/>
      <c r="Q261" s="291"/>
      <c r="R261" s="291"/>
      <c r="S261" s="291"/>
      <c r="T261" s="292"/>
    </row>
    <row r="262" spans="2:23" ht="30.6" customHeight="1" x14ac:dyDescent="0.2">
      <c r="B262" s="307"/>
      <c r="C262" s="319" t="s">
        <v>772</v>
      </c>
      <c r="D262" s="288"/>
      <c r="E262" s="319" t="s">
        <v>733</v>
      </c>
      <c r="F262" s="288"/>
      <c r="G262" s="319" t="s">
        <v>806</v>
      </c>
      <c r="H262" s="320"/>
      <c r="I262" s="320"/>
      <c r="J262" s="321"/>
      <c r="K262" s="290" t="s">
        <v>905</v>
      </c>
      <c r="L262" s="291"/>
      <c r="M262" s="291"/>
      <c r="N262" s="291"/>
      <c r="O262" s="291"/>
      <c r="P262" s="291"/>
      <c r="Q262" s="291"/>
      <c r="R262" s="291"/>
      <c r="S262" s="291"/>
      <c r="T262" s="292"/>
    </row>
    <row r="263" spans="2:23" ht="27.75" customHeight="1" x14ac:dyDescent="0.2">
      <c r="B263" s="244"/>
      <c r="C263" s="299"/>
      <c r="D263" s="299"/>
      <c r="E263" s="299"/>
      <c r="F263" s="299"/>
      <c r="G263" s="299"/>
      <c r="H263" s="299"/>
      <c r="I263" s="299"/>
      <c r="J263" s="299"/>
      <c r="K263" s="299"/>
      <c r="L263" s="299"/>
      <c r="M263" s="299"/>
      <c r="N263" s="299"/>
      <c r="O263" s="299"/>
      <c r="P263" s="299"/>
      <c r="Q263" s="299"/>
      <c r="R263" s="299"/>
      <c r="S263" s="299"/>
      <c r="T263" s="245"/>
    </row>
    <row r="264" spans="2:23" ht="25.9" customHeight="1" x14ac:dyDescent="0.2">
      <c r="B264" s="313" t="s">
        <v>104</v>
      </c>
      <c r="C264" s="314"/>
      <c r="D264" s="314"/>
      <c r="E264" s="314"/>
      <c r="F264" s="314"/>
      <c r="G264" s="314"/>
      <c r="H264" s="314"/>
      <c r="I264" s="314"/>
      <c r="J264" s="314"/>
      <c r="K264" s="314"/>
      <c r="L264" s="314"/>
      <c r="M264" s="314"/>
      <c r="N264" s="314"/>
      <c r="O264" s="314"/>
      <c r="P264" s="314"/>
      <c r="Q264" s="314"/>
      <c r="R264" s="314"/>
      <c r="S264" s="314"/>
      <c r="T264" s="315"/>
    </row>
    <row r="265" spans="2:23" ht="23.45" customHeight="1" x14ac:dyDescent="0.2">
      <c r="B265" s="444" t="s">
        <v>48</v>
      </c>
      <c r="C265" s="445"/>
      <c r="D265" s="445"/>
      <c r="E265" s="445"/>
      <c r="F265" s="446"/>
      <c r="G265" s="454" t="s">
        <v>105</v>
      </c>
      <c r="H265" s="454"/>
      <c r="I265" s="454"/>
      <c r="J265" s="454"/>
      <c r="K265" s="454"/>
      <c r="L265" s="454"/>
      <c r="M265" s="454"/>
      <c r="N265" s="454"/>
      <c r="O265" s="454"/>
      <c r="P265" s="454"/>
      <c r="Q265" s="454"/>
      <c r="R265" s="454"/>
      <c r="S265" s="444" t="s">
        <v>106</v>
      </c>
      <c r="T265" s="446"/>
    </row>
    <row r="266" spans="2:23" ht="157.15" customHeight="1" x14ac:dyDescent="0.2">
      <c r="B266" s="1074" t="s">
        <v>543</v>
      </c>
      <c r="C266" s="1074"/>
      <c r="D266" s="1074"/>
      <c r="E266" s="1074"/>
      <c r="F266" s="1074"/>
      <c r="G266" s="372" t="s">
        <v>842</v>
      </c>
      <c r="H266" s="372"/>
      <c r="I266" s="372"/>
      <c r="J266" s="372"/>
      <c r="K266" s="372"/>
      <c r="L266" s="372"/>
      <c r="M266" s="372"/>
      <c r="N266" s="372"/>
      <c r="O266" s="372"/>
      <c r="P266" s="372"/>
      <c r="Q266" s="372"/>
      <c r="R266" s="372"/>
      <c r="S266" s="412" t="s">
        <v>720</v>
      </c>
      <c r="T266" s="413"/>
      <c r="V266" s="480"/>
      <c r="W266" s="480"/>
    </row>
    <row r="267" spans="2:23" ht="52.15" customHeight="1" x14ac:dyDescent="0.2">
      <c r="B267" s="1074" t="s">
        <v>819</v>
      </c>
      <c r="C267" s="1074"/>
      <c r="D267" s="1074"/>
      <c r="E267" s="1074"/>
      <c r="F267" s="1074"/>
      <c r="G267" s="372" t="s">
        <v>843</v>
      </c>
      <c r="H267" s="372"/>
      <c r="I267" s="372"/>
      <c r="J267" s="372"/>
      <c r="K267" s="372"/>
      <c r="L267" s="372"/>
      <c r="M267" s="372"/>
      <c r="N267" s="372"/>
      <c r="O267" s="372"/>
      <c r="P267" s="372"/>
      <c r="Q267" s="372"/>
      <c r="R267" s="372"/>
      <c r="S267" s="412" t="s">
        <v>728</v>
      </c>
      <c r="T267" s="413"/>
    </row>
    <row r="268" spans="2:23" ht="36.6" customHeight="1" x14ac:dyDescent="0.2">
      <c r="B268" s="1074" t="s">
        <v>820</v>
      </c>
      <c r="C268" s="1074"/>
      <c r="D268" s="1074"/>
      <c r="E268" s="1074"/>
      <c r="F268" s="1074"/>
      <c r="G268" s="1088" t="s">
        <v>821</v>
      </c>
      <c r="H268" s="1089"/>
      <c r="I268" s="1089"/>
      <c r="J268" s="1089"/>
      <c r="K268" s="1089"/>
      <c r="L268" s="1089"/>
      <c r="M268" s="1089"/>
      <c r="N268" s="1089"/>
      <c r="O268" s="1089"/>
      <c r="P268" s="1089"/>
      <c r="Q268" s="1089"/>
      <c r="R268" s="1090"/>
      <c r="S268" s="1088"/>
      <c r="T268" s="1090"/>
    </row>
    <row r="269" spans="2:23" ht="37.15" customHeight="1" x14ac:dyDescent="0.2">
      <c r="B269" s="1074" t="s">
        <v>734</v>
      </c>
      <c r="C269" s="1074"/>
      <c r="D269" s="1074"/>
      <c r="E269" s="1074"/>
      <c r="F269" s="1074"/>
      <c r="G269" s="1088" t="s">
        <v>822</v>
      </c>
      <c r="H269" s="1089"/>
      <c r="I269" s="1089"/>
      <c r="J269" s="1089"/>
      <c r="K269" s="1089"/>
      <c r="L269" s="1089"/>
      <c r="M269" s="1089"/>
      <c r="N269" s="1089"/>
      <c r="O269" s="1089"/>
      <c r="P269" s="1089"/>
      <c r="Q269" s="1089"/>
      <c r="R269" s="1090"/>
      <c r="S269" s="1088"/>
      <c r="T269" s="1090"/>
    </row>
    <row r="270" spans="2:23" ht="26.25" customHeight="1" x14ac:dyDescent="0.2">
      <c r="B270" s="313" t="s">
        <v>785</v>
      </c>
      <c r="C270" s="314"/>
      <c r="D270" s="314"/>
      <c r="E270" s="314"/>
      <c r="F270" s="314"/>
      <c r="G270" s="314"/>
      <c r="H270" s="314"/>
      <c r="I270" s="314"/>
      <c r="J270" s="314"/>
      <c r="K270" s="314"/>
      <c r="L270" s="314"/>
      <c r="M270" s="314"/>
      <c r="N270" s="314"/>
      <c r="O270" s="314"/>
      <c r="P270" s="314"/>
      <c r="Q270" s="314"/>
      <c r="R270" s="314"/>
      <c r="S270" s="314"/>
      <c r="T270" s="315"/>
    </row>
    <row r="271" spans="2:23" ht="23.25" customHeight="1" x14ac:dyDescent="0.2">
      <c r="B271" s="316" t="s">
        <v>48</v>
      </c>
      <c r="C271" s="317"/>
      <c r="D271" s="317"/>
      <c r="E271" s="317"/>
      <c r="F271" s="318"/>
      <c r="G271" s="444" t="s">
        <v>105</v>
      </c>
      <c r="H271" s="445"/>
      <c r="I271" s="445"/>
      <c r="J271" s="445"/>
      <c r="K271" s="445"/>
      <c r="L271" s="445"/>
      <c r="M271" s="445"/>
      <c r="N271" s="445"/>
      <c r="O271" s="445"/>
      <c r="P271" s="445"/>
      <c r="Q271" s="445"/>
      <c r="R271" s="446"/>
      <c r="S271" s="444" t="s">
        <v>106</v>
      </c>
      <c r="T271" s="446"/>
    </row>
    <row r="272" spans="2:23" ht="354" customHeight="1" x14ac:dyDescent="0.2">
      <c r="B272" s="268" t="s">
        <v>915</v>
      </c>
      <c r="C272" s="328"/>
      <c r="D272" s="328"/>
      <c r="E272" s="328"/>
      <c r="F272" s="269"/>
      <c r="G272" s="331" t="s">
        <v>916</v>
      </c>
      <c r="H272" s="332"/>
      <c r="I272" s="332"/>
      <c r="J272" s="332"/>
      <c r="K272" s="332"/>
      <c r="L272" s="332"/>
      <c r="M272" s="332"/>
      <c r="N272" s="332"/>
      <c r="O272" s="332"/>
      <c r="P272" s="332"/>
      <c r="Q272" s="332"/>
      <c r="R272" s="333"/>
      <c r="S272" s="268" t="s">
        <v>729</v>
      </c>
      <c r="T272" s="269"/>
    </row>
    <row r="273" spans="1:24" x14ac:dyDescent="0.2">
      <c r="B273" s="272"/>
      <c r="C273" s="330"/>
      <c r="D273" s="330"/>
      <c r="E273" s="330"/>
      <c r="F273" s="273"/>
      <c r="G273" s="334"/>
      <c r="H273" s="335"/>
      <c r="I273" s="335"/>
      <c r="J273" s="335"/>
      <c r="K273" s="335"/>
      <c r="L273" s="335"/>
      <c r="M273" s="335"/>
      <c r="N273" s="335"/>
      <c r="O273" s="335"/>
      <c r="P273" s="335"/>
      <c r="Q273" s="335"/>
      <c r="R273" s="336"/>
      <c r="S273" s="272"/>
      <c r="T273" s="273"/>
    </row>
    <row r="274" spans="1:24" ht="204.6" customHeight="1" x14ac:dyDescent="0.2">
      <c r="B274" s="275" t="s">
        <v>917</v>
      </c>
      <c r="C274" s="276"/>
      <c r="D274" s="276"/>
      <c r="E274" s="276"/>
      <c r="F274" s="277"/>
      <c r="G274" s="275" t="s">
        <v>918</v>
      </c>
      <c r="H274" s="276"/>
      <c r="I274" s="276"/>
      <c r="J274" s="276"/>
      <c r="K274" s="276"/>
      <c r="L274" s="276"/>
      <c r="M274" s="276"/>
      <c r="N274" s="276"/>
      <c r="O274" s="276"/>
      <c r="P274" s="276"/>
      <c r="Q274" s="276"/>
      <c r="R274" s="277"/>
      <c r="S274" s="283" t="s">
        <v>727</v>
      </c>
      <c r="T274" s="282"/>
    </row>
    <row r="275" spans="1:24" ht="94.5" customHeight="1" x14ac:dyDescent="0.2">
      <c r="B275" s="316" t="s">
        <v>48</v>
      </c>
      <c r="C275" s="317"/>
      <c r="D275" s="317"/>
      <c r="E275" s="317"/>
      <c r="F275" s="318"/>
      <c r="G275" s="454" t="s">
        <v>105</v>
      </c>
      <c r="H275" s="454"/>
      <c r="I275" s="454"/>
      <c r="J275" s="454"/>
      <c r="K275" s="454"/>
      <c r="L275" s="454"/>
      <c r="M275" s="454"/>
      <c r="N275" s="454"/>
      <c r="O275" s="454"/>
      <c r="P275" s="454"/>
      <c r="Q275" s="454"/>
      <c r="R275" s="454"/>
      <c r="S275" s="444" t="s">
        <v>106</v>
      </c>
      <c r="T275" s="446"/>
    </row>
    <row r="276" spans="1:24" ht="198" customHeight="1" x14ac:dyDescent="0.2">
      <c r="B276" s="268" t="s">
        <v>767</v>
      </c>
      <c r="C276" s="328"/>
      <c r="D276" s="328"/>
      <c r="E276" s="328"/>
      <c r="F276" s="269"/>
      <c r="G276" s="430" t="s">
        <v>824</v>
      </c>
      <c r="H276" s="431"/>
      <c r="I276" s="431"/>
      <c r="J276" s="431"/>
      <c r="K276" s="431"/>
      <c r="L276" s="431"/>
      <c r="M276" s="431"/>
      <c r="N276" s="431"/>
      <c r="O276" s="431"/>
      <c r="P276" s="431"/>
      <c r="Q276" s="431"/>
      <c r="R276" s="432"/>
      <c r="S276" s="455" t="s">
        <v>1018</v>
      </c>
      <c r="T276" s="434"/>
      <c r="W276" s="427"/>
      <c r="X276" s="427"/>
    </row>
    <row r="277" spans="1:24" ht="311.45" customHeight="1" x14ac:dyDescent="0.2">
      <c r="B277" s="270"/>
      <c r="C277" s="329"/>
      <c r="D277" s="329"/>
      <c r="E277" s="329"/>
      <c r="F277" s="271"/>
      <c r="G277" s="344" t="s">
        <v>825</v>
      </c>
      <c r="H277" s="347"/>
      <c r="I277" s="347"/>
      <c r="J277" s="347"/>
      <c r="K277" s="347"/>
      <c r="L277" s="347"/>
      <c r="M277" s="347"/>
      <c r="N277" s="347"/>
      <c r="O277" s="347"/>
      <c r="P277" s="347"/>
      <c r="Q277" s="347"/>
      <c r="R277" s="348"/>
      <c r="S277" s="434"/>
      <c r="T277" s="434"/>
      <c r="W277" s="427"/>
      <c r="X277" s="427"/>
    </row>
    <row r="278" spans="1:24" ht="225.6" customHeight="1" x14ac:dyDescent="0.2">
      <c r="A278" s="94"/>
      <c r="B278" s="270"/>
      <c r="C278" s="329"/>
      <c r="D278" s="329"/>
      <c r="E278" s="329"/>
      <c r="F278" s="271"/>
      <c r="G278" s="341" t="s">
        <v>802</v>
      </c>
      <c r="H278" s="342"/>
      <c r="I278" s="342"/>
      <c r="J278" s="342"/>
      <c r="K278" s="342"/>
      <c r="L278" s="342"/>
      <c r="M278" s="342"/>
      <c r="N278" s="342"/>
      <c r="O278" s="342"/>
      <c r="P278" s="342"/>
      <c r="Q278" s="342"/>
      <c r="R278" s="342"/>
      <c r="S278" s="434"/>
      <c r="T278" s="434"/>
      <c r="W278" s="427"/>
      <c r="X278" s="427"/>
    </row>
    <row r="279" spans="1:24" ht="235.9" customHeight="1" x14ac:dyDescent="0.2">
      <c r="B279" s="270"/>
      <c r="C279" s="329"/>
      <c r="D279" s="329"/>
      <c r="E279" s="329"/>
      <c r="F279" s="271"/>
      <c r="G279" s="341" t="s">
        <v>826</v>
      </c>
      <c r="H279" s="342"/>
      <c r="I279" s="342"/>
      <c r="J279" s="342"/>
      <c r="K279" s="342"/>
      <c r="L279" s="342"/>
      <c r="M279" s="342"/>
      <c r="N279" s="342"/>
      <c r="O279" s="342"/>
      <c r="P279" s="342"/>
      <c r="Q279" s="342"/>
      <c r="R279" s="342"/>
      <c r="S279" s="434"/>
      <c r="T279" s="434"/>
      <c r="W279" s="427"/>
      <c r="X279" s="427"/>
    </row>
    <row r="280" spans="1:24" ht="273" customHeight="1" x14ac:dyDescent="0.2">
      <c r="B280" s="270"/>
      <c r="C280" s="329"/>
      <c r="D280" s="329"/>
      <c r="E280" s="329"/>
      <c r="F280" s="271"/>
      <c r="G280" s="428" t="s">
        <v>764</v>
      </c>
      <c r="H280" s="429"/>
      <c r="I280" s="429"/>
      <c r="J280" s="429"/>
      <c r="K280" s="429"/>
      <c r="L280" s="429"/>
      <c r="M280" s="429"/>
      <c r="N280" s="429"/>
      <c r="O280" s="429"/>
      <c r="P280" s="429"/>
      <c r="Q280" s="429"/>
      <c r="R280" s="429"/>
      <c r="S280" s="434"/>
      <c r="T280" s="434"/>
      <c r="W280" s="427"/>
      <c r="X280" s="427"/>
    </row>
    <row r="281" spans="1:24" ht="216.6" customHeight="1" x14ac:dyDescent="0.2">
      <c r="B281" s="270"/>
      <c r="C281" s="329"/>
      <c r="D281" s="329"/>
      <c r="E281" s="329"/>
      <c r="F281" s="271"/>
      <c r="G281" s="341" t="s">
        <v>735</v>
      </c>
      <c r="H281" s="342"/>
      <c r="I281" s="342"/>
      <c r="J281" s="342"/>
      <c r="K281" s="342"/>
      <c r="L281" s="342"/>
      <c r="M281" s="342"/>
      <c r="N281" s="342"/>
      <c r="O281" s="342"/>
      <c r="P281" s="342"/>
      <c r="Q281" s="342"/>
      <c r="R281" s="342"/>
      <c r="S281" s="434"/>
      <c r="T281" s="434"/>
      <c r="W281" s="427"/>
      <c r="X281" s="427"/>
    </row>
    <row r="282" spans="1:24" ht="208.9" customHeight="1" x14ac:dyDescent="0.2">
      <c r="B282" s="270"/>
      <c r="C282" s="329"/>
      <c r="D282" s="329"/>
      <c r="E282" s="329"/>
      <c r="F282" s="271"/>
      <c r="G282" s="428" t="s">
        <v>799</v>
      </c>
      <c r="H282" s="429"/>
      <c r="I282" s="429"/>
      <c r="J282" s="429"/>
      <c r="K282" s="429"/>
      <c r="L282" s="429"/>
      <c r="M282" s="429"/>
      <c r="N282" s="429"/>
      <c r="O282" s="429"/>
      <c r="P282" s="429"/>
      <c r="Q282" s="429"/>
      <c r="R282" s="429"/>
      <c r="S282" s="434"/>
      <c r="T282" s="434"/>
      <c r="W282" s="427"/>
      <c r="X282" s="427"/>
    </row>
    <row r="283" spans="1:24" ht="210.6" customHeight="1" x14ac:dyDescent="0.2">
      <c r="B283" s="270"/>
      <c r="C283" s="329"/>
      <c r="D283" s="329"/>
      <c r="E283" s="329"/>
      <c r="F283" s="271"/>
      <c r="G283" s="341" t="s">
        <v>746</v>
      </c>
      <c r="H283" s="342"/>
      <c r="I283" s="342"/>
      <c r="J283" s="342"/>
      <c r="K283" s="342"/>
      <c r="L283" s="342"/>
      <c r="M283" s="342"/>
      <c r="N283" s="342"/>
      <c r="O283" s="342"/>
      <c r="P283" s="342"/>
      <c r="Q283" s="342"/>
      <c r="R283" s="343"/>
      <c r="S283" s="434"/>
      <c r="T283" s="434"/>
      <c r="W283" s="427"/>
      <c r="X283" s="427"/>
    </row>
    <row r="284" spans="1:24" ht="141.6" customHeight="1" x14ac:dyDescent="0.2">
      <c r="B284" s="270"/>
      <c r="C284" s="329"/>
      <c r="D284" s="329"/>
      <c r="E284" s="329"/>
      <c r="F284" s="271"/>
      <c r="G284" s="341" t="s">
        <v>787</v>
      </c>
      <c r="H284" s="342"/>
      <c r="I284" s="342"/>
      <c r="J284" s="342"/>
      <c r="K284" s="342"/>
      <c r="L284" s="342"/>
      <c r="M284" s="342"/>
      <c r="N284" s="342"/>
      <c r="O284" s="342"/>
      <c r="P284" s="342"/>
      <c r="Q284" s="342"/>
      <c r="R284" s="343"/>
      <c r="S284" s="434"/>
      <c r="T284" s="434"/>
      <c r="W284" s="427"/>
      <c r="X284" s="427"/>
    </row>
    <row r="285" spans="1:24" ht="82.9" customHeight="1" x14ac:dyDescent="0.2">
      <c r="B285" s="270"/>
      <c r="C285" s="329"/>
      <c r="D285" s="329"/>
      <c r="E285" s="329"/>
      <c r="F285" s="271"/>
      <c r="G285" s="341" t="s">
        <v>827</v>
      </c>
      <c r="H285" s="345"/>
      <c r="I285" s="345"/>
      <c r="J285" s="345"/>
      <c r="K285" s="345"/>
      <c r="L285" s="345"/>
      <c r="M285" s="345"/>
      <c r="N285" s="345"/>
      <c r="O285" s="345"/>
      <c r="P285" s="345"/>
      <c r="Q285" s="345"/>
      <c r="R285" s="346"/>
      <c r="S285" s="434"/>
      <c r="T285" s="434"/>
      <c r="W285" s="427"/>
      <c r="X285" s="427"/>
    </row>
    <row r="286" spans="1:24" ht="253.9" customHeight="1" x14ac:dyDescent="0.2">
      <c r="B286" s="270"/>
      <c r="C286" s="329"/>
      <c r="D286" s="329"/>
      <c r="E286" s="329"/>
      <c r="F286" s="271"/>
      <c r="G286" s="1091" t="s">
        <v>828</v>
      </c>
      <c r="H286" s="1092"/>
      <c r="I286" s="1092"/>
      <c r="J286" s="1092"/>
      <c r="K286" s="1092"/>
      <c r="L286" s="1092"/>
      <c r="M286" s="1092"/>
      <c r="N286" s="1092"/>
      <c r="O286" s="1092"/>
      <c r="P286" s="1092"/>
      <c r="Q286" s="1092"/>
      <c r="R286" s="1092"/>
      <c r="S286" s="434"/>
      <c r="T286" s="434"/>
      <c r="W286" s="427"/>
      <c r="X286" s="427"/>
    </row>
    <row r="287" spans="1:24" ht="408.6" customHeight="1" x14ac:dyDescent="0.2">
      <c r="B287" s="270"/>
      <c r="C287" s="329"/>
      <c r="D287" s="329"/>
      <c r="E287" s="329"/>
      <c r="F287" s="271"/>
      <c r="G287" s="435" t="s">
        <v>839</v>
      </c>
      <c r="H287" s="436"/>
      <c r="I287" s="436"/>
      <c r="J287" s="436"/>
      <c r="K287" s="436"/>
      <c r="L287" s="436"/>
      <c r="M287" s="436"/>
      <c r="N287" s="436"/>
      <c r="O287" s="436"/>
      <c r="P287" s="436"/>
      <c r="Q287" s="436"/>
      <c r="R287" s="437"/>
      <c r="S287" s="434"/>
      <c r="T287" s="434"/>
      <c r="W287" s="427"/>
      <c r="X287" s="427"/>
    </row>
    <row r="288" spans="1:24" ht="37.9" customHeight="1" x14ac:dyDescent="0.2">
      <c r="B288" s="270"/>
      <c r="C288" s="329"/>
      <c r="D288" s="329"/>
      <c r="E288" s="329"/>
      <c r="F288" s="271"/>
      <c r="G288" s="438"/>
      <c r="H288" s="439"/>
      <c r="I288" s="439"/>
      <c r="J288" s="439"/>
      <c r="K288" s="439"/>
      <c r="L288" s="439"/>
      <c r="M288" s="439"/>
      <c r="N288" s="439"/>
      <c r="O288" s="439"/>
      <c r="P288" s="439"/>
      <c r="Q288" s="439"/>
      <c r="R288" s="440"/>
      <c r="S288" s="434"/>
      <c r="T288" s="434"/>
      <c r="W288" s="427"/>
      <c r="X288" s="427"/>
    </row>
    <row r="289" spans="2:24" ht="174" customHeight="1" x14ac:dyDescent="0.2">
      <c r="B289" s="270"/>
      <c r="C289" s="329"/>
      <c r="D289" s="329"/>
      <c r="E289" s="329"/>
      <c r="F289" s="271"/>
      <c r="G289" s="341" t="s">
        <v>829</v>
      </c>
      <c r="H289" s="342"/>
      <c r="I289" s="342"/>
      <c r="J289" s="342"/>
      <c r="K289" s="342"/>
      <c r="L289" s="342"/>
      <c r="M289" s="342"/>
      <c r="N289" s="342"/>
      <c r="O289" s="342"/>
      <c r="P289" s="342"/>
      <c r="Q289" s="342"/>
      <c r="R289" s="342"/>
      <c r="S289" s="434"/>
      <c r="T289" s="434"/>
      <c r="W289" s="427"/>
      <c r="X289" s="427"/>
    </row>
    <row r="290" spans="2:24" ht="190.15" customHeight="1" x14ac:dyDescent="0.2">
      <c r="B290" s="270"/>
      <c r="C290" s="329"/>
      <c r="D290" s="329"/>
      <c r="E290" s="329"/>
      <c r="F290" s="271"/>
      <c r="G290" s="1091" t="s">
        <v>830</v>
      </c>
      <c r="H290" s="1092"/>
      <c r="I290" s="1092"/>
      <c r="J290" s="1092"/>
      <c r="K290" s="1092"/>
      <c r="L290" s="1092"/>
      <c r="M290" s="1092"/>
      <c r="N290" s="1092"/>
      <c r="O290" s="1092"/>
      <c r="P290" s="1092"/>
      <c r="Q290" s="1092"/>
      <c r="R290" s="1093"/>
      <c r="S290" s="434"/>
      <c r="T290" s="434"/>
      <c r="W290" s="427"/>
      <c r="X290" s="427"/>
    </row>
    <row r="291" spans="2:24" ht="226.9" customHeight="1" x14ac:dyDescent="0.2">
      <c r="B291" s="270"/>
      <c r="C291" s="329"/>
      <c r="D291" s="329"/>
      <c r="E291" s="329"/>
      <c r="F291" s="271"/>
      <c r="G291" s="341" t="s">
        <v>831</v>
      </c>
      <c r="H291" s="345"/>
      <c r="I291" s="345"/>
      <c r="J291" s="345"/>
      <c r="K291" s="345"/>
      <c r="L291" s="345"/>
      <c r="M291" s="345"/>
      <c r="N291" s="345"/>
      <c r="O291" s="345"/>
      <c r="P291" s="345"/>
      <c r="Q291" s="345"/>
      <c r="R291" s="346"/>
      <c r="S291" s="434"/>
      <c r="T291" s="434"/>
      <c r="W291" s="427"/>
      <c r="X291" s="427"/>
    </row>
    <row r="292" spans="2:24" ht="408.6" customHeight="1" x14ac:dyDescent="0.2">
      <c r="B292" s="270"/>
      <c r="C292" s="329"/>
      <c r="D292" s="329"/>
      <c r="E292" s="329"/>
      <c r="F292" s="271"/>
      <c r="G292" s="435" t="s">
        <v>832</v>
      </c>
      <c r="H292" s="436"/>
      <c r="I292" s="436"/>
      <c r="J292" s="436"/>
      <c r="K292" s="436"/>
      <c r="L292" s="436"/>
      <c r="M292" s="436"/>
      <c r="N292" s="436"/>
      <c r="O292" s="436"/>
      <c r="P292" s="436"/>
      <c r="Q292" s="436"/>
      <c r="R292" s="437"/>
      <c r="S292" s="434"/>
      <c r="T292" s="434"/>
      <c r="W292" s="427"/>
      <c r="X292" s="427"/>
    </row>
    <row r="293" spans="2:24" ht="52.15" customHeight="1" x14ac:dyDescent="0.2">
      <c r="B293" s="270"/>
      <c r="C293" s="329"/>
      <c r="D293" s="329"/>
      <c r="E293" s="329"/>
      <c r="F293" s="271"/>
      <c r="G293" s="438"/>
      <c r="H293" s="439"/>
      <c r="I293" s="439"/>
      <c r="J293" s="439"/>
      <c r="K293" s="439"/>
      <c r="L293" s="439"/>
      <c r="M293" s="439"/>
      <c r="N293" s="439"/>
      <c r="O293" s="439"/>
      <c r="P293" s="439"/>
      <c r="Q293" s="439"/>
      <c r="R293" s="440"/>
      <c r="S293" s="434"/>
      <c r="T293" s="434"/>
      <c r="W293" s="427"/>
      <c r="X293" s="427"/>
    </row>
    <row r="294" spans="2:24" ht="354.6" customHeight="1" x14ac:dyDescent="0.2">
      <c r="B294" s="270"/>
      <c r="C294" s="329"/>
      <c r="D294" s="329"/>
      <c r="E294" s="329"/>
      <c r="F294" s="271"/>
      <c r="G294" s="344" t="s">
        <v>817</v>
      </c>
      <c r="H294" s="347"/>
      <c r="I294" s="347"/>
      <c r="J294" s="347"/>
      <c r="K294" s="347"/>
      <c r="L294" s="347"/>
      <c r="M294" s="347"/>
      <c r="N294" s="347"/>
      <c r="O294" s="347"/>
      <c r="P294" s="347"/>
      <c r="Q294" s="347"/>
      <c r="R294" s="348"/>
      <c r="S294" s="434"/>
      <c r="T294" s="434"/>
      <c r="W294" s="427"/>
      <c r="X294" s="427"/>
    </row>
    <row r="295" spans="2:24" ht="156" customHeight="1" x14ac:dyDescent="0.2">
      <c r="B295" s="270"/>
      <c r="C295" s="329"/>
      <c r="D295" s="329"/>
      <c r="E295" s="329"/>
      <c r="F295" s="271"/>
      <c r="G295" s="341" t="s">
        <v>749</v>
      </c>
      <c r="H295" s="342"/>
      <c r="I295" s="342"/>
      <c r="J295" s="342"/>
      <c r="K295" s="342"/>
      <c r="L295" s="342"/>
      <c r="M295" s="342"/>
      <c r="N295" s="342"/>
      <c r="O295" s="342"/>
      <c r="P295" s="342"/>
      <c r="Q295" s="342"/>
      <c r="R295" s="342"/>
      <c r="S295" s="434"/>
      <c r="T295" s="434"/>
      <c r="W295" s="427"/>
      <c r="X295" s="427"/>
    </row>
    <row r="296" spans="2:24" ht="201" customHeight="1" x14ac:dyDescent="0.2">
      <c r="B296" s="270"/>
      <c r="C296" s="329"/>
      <c r="D296" s="329"/>
      <c r="E296" s="329"/>
      <c r="F296" s="271"/>
      <c r="G296" s="341" t="s">
        <v>786</v>
      </c>
      <c r="H296" s="342"/>
      <c r="I296" s="342"/>
      <c r="J296" s="342"/>
      <c r="K296" s="342"/>
      <c r="L296" s="342"/>
      <c r="M296" s="342"/>
      <c r="N296" s="342"/>
      <c r="O296" s="342"/>
      <c r="P296" s="342"/>
      <c r="Q296" s="342"/>
      <c r="R296" s="342"/>
      <c r="S296" s="434"/>
      <c r="T296" s="434"/>
      <c r="W296" s="427"/>
      <c r="X296" s="427"/>
    </row>
    <row r="297" spans="2:24" ht="167.45" customHeight="1" x14ac:dyDescent="0.2">
      <c r="B297" s="270"/>
      <c r="C297" s="329"/>
      <c r="D297" s="329"/>
      <c r="E297" s="329"/>
      <c r="F297" s="271"/>
      <c r="G297" s="341" t="s">
        <v>736</v>
      </c>
      <c r="H297" s="345"/>
      <c r="I297" s="345"/>
      <c r="J297" s="345"/>
      <c r="K297" s="345"/>
      <c r="L297" s="345"/>
      <c r="M297" s="345"/>
      <c r="N297" s="345"/>
      <c r="O297" s="345"/>
      <c r="P297" s="345"/>
      <c r="Q297" s="345"/>
      <c r="R297" s="346"/>
      <c r="S297" s="434"/>
      <c r="T297" s="434"/>
      <c r="W297" s="427"/>
      <c r="X297" s="427"/>
    </row>
    <row r="298" spans="2:24" ht="219.6" customHeight="1" x14ac:dyDescent="0.2">
      <c r="B298" s="270"/>
      <c r="C298" s="329"/>
      <c r="D298" s="329"/>
      <c r="E298" s="329"/>
      <c r="F298" s="271"/>
      <c r="G298" s="341" t="s">
        <v>833</v>
      </c>
      <c r="H298" s="345"/>
      <c r="I298" s="345"/>
      <c r="J298" s="345"/>
      <c r="K298" s="345"/>
      <c r="L298" s="345"/>
      <c r="M298" s="345"/>
      <c r="N298" s="345"/>
      <c r="O298" s="345"/>
      <c r="P298" s="345"/>
      <c r="Q298" s="345"/>
      <c r="R298" s="346"/>
      <c r="S298" s="434"/>
      <c r="T298" s="434"/>
      <c r="W298" s="427"/>
      <c r="X298" s="427"/>
    </row>
    <row r="299" spans="2:24" ht="312.60000000000002" customHeight="1" x14ac:dyDescent="0.2">
      <c r="B299" s="270"/>
      <c r="C299" s="329"/>
      <c r="D299" s="329"/>
      <c r="E299" s="329"/>
      <c r="F299" s="271"/>
      <c r="G299" s="1091" t="s">
        <v>840</v>
      </c>
      <c r="H299" s="1094"/>
      <c r="I299" s="1094"/>
      <c r="J299" s="1094"/>
      <c r="K299" s="1094"/>
      <c r="L299" s="1094"/>
      <c r="M299" s="1094"/>
      <c r="N299" s="1094"/>
      <c r="O299" s="1094"/>
      <c r="P299" s="1094"/>
      <c r="Q299" s="1094"/>
      <c r="R299" s="1095"/>
      <c r="S299" s="434"/>
      <c r="T299" s="434"/>
      <c r="W299" s="427"/>
      <c r="X299" s="427"/>
    </row>
    <row r="300" spans="2:24" ht="188.45" customHeight="1" x14ac:dyDescent="0.2">
      <c r="B300" s="270"/>
      <c r="C300" s="329"/>
      <c r="D300" s="329"/>
      <c r="E300" s="329"/>
      <c r="F300" s="271"/>
      <c r="G300" s="1091" t="s">
        <v>737</v>
      </c>
      <c r="H300" s="1092"/>
      <c r="I300" s="1092"/>
      <c r="J300" s="1092"/>
      <c r="K300" s="1092"/>
      <c r="L300" s="1092"/>
      <c r="M300" s="1092"/>
      <c r="N300" s="1092"/>
      <c r="O300" s="1092"/>
      <c r="P300" s="1092"/>
      <c r="Q300" s="1092"/>
      <c r="R300" s="1093"/>
      <c r="S300" s="434"/>
      <c r="T300" s="434"/>
      <c r="W300" s="427"/>
      <c r="X300" s="427"/>
    </row>
    <row r="301" spans="2:24" ht="150.6" customHeight="1" x14ac:dyDescent="0.2">
      <c r="B301" s="270"/>
      <c r="C301" s="329"/>
      <c r="D301" s="329"/>
      <c r="E301" s="329"/>
      <c r="F301" s="271"/>
      <c r="G301" s="344" t="s">
        <v>738</v>
      </c>
      <c r="H301" s="345"/>
      <c r="I301" s="345"/>
      <c r="J301" s="345"/>
      <c r="K301" s="345"/>
      <c r="L301" s="345"/>
      <c r="M301" s="345"/>
      <c r="N301" s="345"/>
      <c r="O301" s="345"/>
      <c r="P301" s="345"/>
      <c r="Q301" s="345"/>
      <c r="R301" s="346"/>
      <c r="S301" s="434"/>
      <c r="T301" s="434"/>
      <c r="W301" s="427"/>
      <c r="X301" s="427"/>
    </row>
    <row r="302" spans="2:24" ht="224.45" customHeight="1" x14ac:dyDescent="0.2">
      <c r="B302" s="270"/>
      <c r="C302" s="329"/>
      <c r="D302" s="329"/>
      <c r="E302" s="329"/>
      <c r="F302" s="271"/>
      <c r="G302" s="341" t="s">
        <v>739</v>
      </c>
      <c r="H302" s="342"/>
      <c r="I302" s="342"/>
      <c r="J302" s="342"/>
      <c r="K302" s="342"/>
      <c r="L302" s="342"/>
      <c r="M302" s="342"/>
      <c r="N302" s="342"/>
      <c r="O302" s="342"/>
      <c r="P302" s="342"/>
      <c r="Q302" s="342"/>
      <c r="R302" s="343"/>
      <c r="S302" s="434"/>
      <c r="T302" s="434"/>
      <c r="W302" s="427"/>
      <c r="X302" s="427"/>
    </row>
    <row r="303" spans="2:24" ht="249" customHeight="1" x14ac:dyDescent="0.2">
      <c r="B303" s="270"/>
      <c r="C303" s="329"/>
      <c r="D303" s="329"/>
      <c r="E303" s="329"/>
      <c r="F303" s="271"/>
      <c r="G303" s="341" t="s">
        <v>801</v>
      </c>
      <c r="H303" s="342"/>
      <c r="I303" s="342"/>
      <c r="J303" s="342"/>
      <c r="K303" s="342"/>
      <c r="L303" s="342"/>
      <c r="M303" s="342"/>
      <c r="N303" s="342"/>
      <c r="O303" s="342"/>
      <c r="P303" s="342"/>
      <c r="Q303" s="342"/>
      <c r="R303" s="343"/>
      <c r="S303" s="434"/>
      <c r="T303" s="434"/>
      <c r="W303" s="427"/>
      <c r="X303" s="427"/>
    </row>
    <row r="304" spans="2:24" ht="408.6" customHeight="1" x14ac:dyDescent="0.2">
      <c r="B304" s="270"/>
      <c r="C304" s="329"/>
      <c r="D304" s="329"/>
      <c r="E304" s="329"/>
      <c r="F304" s="271"/>
      <c r="G304" s="341" t="s">
        <v>765</v>
      </c>
      <c r="H304" s="342"/>
      <c r="I304" s="342"/>
      <c r="J304" s="342"/>
      <c r="K304" s="342"/>
      <c r="L304" s="342"/>
      <c r="M304" s="342"/>
      <c r="N304" s="342"/>
      <c r="O304" s="342"/>
      <c r="P304" s="342"/>
      <c r="Q304" s="342"/>
      <c r="R304" s="343"/>
      <c r="S304" s="434"/>
      <c r="T304" s="434"/>
      <c r="W304" s="427"/>
      <c r="X304" s="427"/>
    </row>
    <row r="305" spans="2:24" ht="394.15" customHeight="1" x14ac:dyDescent="0.2">
      <c r="B305" s="270"/>
      <c r="C305" s="329"/>
      <c r="D305" s="329"/>
      <c r="E305" s="329"/>
      <c r="F305" s="271"/>
      <c r="G305" s="341" t="s">
        <v>818</v>
      </c>
      <c r="H305" s="342"/>
      <c r="I305" s="342"/>
      <c r="J305" s="342"/>
      <c r="K305" s="342"/>
      <c r="L305" s="342"/>
      <c r="M305" s="342"/>
      <c r="N305" s="342"/>
      <c r="O305" s="342"/>
      <c r="P305" s="342"/>
      <c r="Q305" s="342"/>
      <c r="R305" s="343"/>
      <c r="S305" s="434"/>
      <c r="T305" s="434"/>
      <c r="W305" s="427"/>
      <c r="X305" s="427"/>
    </row>
    <row r="306" spans="2:24" ht="245.45" customHeight="1" x14ac:dyDescent="0.2">
      <c r="B306" s="270"/>
      <c r="C306" s="329"/>
      <c r="D306" s="329"/>
      <c r="E306" s="329"/>
      <c r="F306" s="271"/>
      <c r="G306" s="341" t="s">
        <v>834</v>
      </c>
      <c r="H306" s="342"/>
      <c r="I306" s="342"/>
      <c r="J306" s="342"/>
      <c r="K306" s="342"/>
      <c r="L306" s="342"/>
      <c r="M306" s="342"/>
      <c r="N306" s="342"/>
      <c r="O306" s="342"/>
      <c r="P306" s="342"/>
      <c r="Q306" s="342"/>
      <c r="R306" s="343"/>
      <c r="S306" s="434"/>
      <c r="T306" s="434"/>
      <c r="W306" s="427"/>
      <c r="X306" s="427"/>
    </row>
    <row r="307" spans="2:24" ht="127.15" customHeight="1" x14ac:dyDescent="0.2">
      <c r="B307" s="270"/>
      <c r="C307" s="329"/>
      <c r="D307" s="329"/>
      <c r="E307" s="329"/>
      <c r="F307" s="271"/>
      <c r="G307" s="341" t="s">
        <v>835</v>
      </c>
      <c r="H307" s="342"/>
      <c r="I307" s="342"/>
      <c r="J307" s="342"/>
      <c r="K307" s="342"/>
      <c r="L307" s="342"/>
      <c r="M307" s="342"/>
      <c r="N307" s="342"/>
      <c r="O307" s="342"/>
      <c r="P307" s="342"/>
      <c r="Q307" s="342"/>
      <c r="R307" s="343"/>
      <c r="S307" s="434"/>
      <c r="T307" s="434"/>
      <c r="W307" s="427"/>
      <c r="X307" s="427"/>
    </row>
    <row r="308" spans="2:24" ht="131.44999999999999" customHeight="1" x14ac:dyDescent="0.2">
      <c r="B308" s="270"/>
      <c r="C308" s="329"/>
      <c r="D308" s="329"/>
      <c r="E308" s="329"/>
      <c r="F308" s="271"/>
      <c r="G308" s="341" t="s">
        <v>778</v>
      </c>
      <c r="H308" s="342"/>
      <c r="I308" s="342"/>
      <c r="J308" s="342"/>
      <c r="K308" s="342"/>
      <c r="L308" s="342"/>
      <c r="M308" s="342"/>
      <c r="N308" s="342"/>
      <c r="O308" s="342"/>
      <c r="P308" s="342"/>
      <c r="Q308" s="342"/>
      <c r="R308" s="343"/>
      <c r="S308" s="434"/>
      <c r="T308" s="434"/>
      <c r="W308" s="427"/>
      <c r="X308" s="427"/>
    </row>
    <row r="309" spans="2:24" ht="219" customHeight="1" x14ac:dyDescent="0.2">
      <c r="B309" s="270"/>
      <c r="C309" s="329"/>
      <c r="D309" s="329"/>
      <c r="E309" s="329"/>
      <c r="F309" s="271"/>
      <c r="G309" s="341" t="s">
        <v>836</v>
      </c>
      <c r="H309" s="342"/>
      <c r="I309" s="342"/>
      <c r="J309" s="342"/>
      <c r="K309" s="342"/>
      <c r="L309" s="342"/>
      <c r="M309" s="342"/>
      <c r="N309" s="342"/>
      <c r="O309" s="342"/>
      <c r="P309" s="342"/>
      <c r="Q309" s="342"/>
      <c r="R309" s="343"/>
      <c r="S309" s="434"/>
      <c r="T309" s="434"/>
      <c r="W309" s="427"/>
      <c r="X309" s="427"/>
    </row>
    <row r="310" spans="2:24" ht="189.6" customHeight="1" x14ac:dyDescent="0.2">
      <c r="B310" s="270"/>
      <c r="C310" s="329"/>
      <c r="D310" s="329"/>
      <c r="E310" s="329"/>
      <c r="F310" s="271"/>
      <c r="G310" s="341" t="s">
        <v>837</v>
      </c>
      <c r="H310" s="342"/>
      <c r="I310" s="342"/>
      <c r="J310" s="342"/>
      <c r="K310" s="342"/>
      <c r="L310" s="342"/>
      <c r="M310" s="342"/>
      <c r="N310" s="342"/>
      <c r="O310" s="342"/>
      <c r="P310" s="342"/>
      <c r="Q310" s="342"/>
      <c r="R310" s="343"/>
      <c r="S310" s="434"/>
      <c r="T310" s="434"/>
      <c r="W310" s="427"/>
      <c r="X310" s="427"/>
    </row>
    <row r="311" spans="2:24" ht="188.45" customHeight="1" x14ac:dyDescent="0.2">
      <c r="B311" s="270"/>
      <c r="C311" s="329"/>
      <c r="D311" s="329"/>
      <c r="E311" s="329"/>
      <c r="F311" s="271"/>
      <c r="G311" s="341" t="s">
        <v>779</v>
      </c>
      <c r="H311" s="342"/>
      <c r="I311" s="342"/>
      <c r="J311" s="342"/>
      <c r="K311" s="342"/>
      <c r="L311" s="342"/>
      <c r="M311" s="342"/>
      <c r="N311" s="342"/>
      <c r="O311" s="342"/>
      <c r="P311" s="342"/>
      <c r="Q311" s="342"/>
      <c r="R311" s="343"/>
      <c r="S311" s="434"/>
      <c r="T311" s="434"/>
      <c r="W311" s="427"/>
      <c r="X311" s="427"/>
    </row>
    <row r="312" spans="2:24" ht="324" customHeight="1" x14ac:dyDescent="0.2">
      <c r="B312" s="270"/>
      <c r="C312" s="329"/>
      <c r="D312" s="329"/>
      <c r="E312" s="329"/>
      <c r="F312" s="271"/>
      <c r="G312" s="341" t="s">
        <v>741</v>
      </c>
      <c r="H312" s="342"/>
      <c r="I312" s="342"/>
      <c r="J312" s="342"/>
      <c r="K312" s="342"/>
      <c r="L312" s="342"/>
      <c r="M312" s="342"/>
      <c r="N312" s="342"/>
      <c r="O312" s="342"/>
      <c r="P312" s="342"/>
      <c r="Q312" s="342"/>
      <c r="R312" s="343"/>
      <c r="S312" s="434"/>
      <c r="T312" s="434"/>
      <c r="W312" s="427"/>
      <c r="X312" s="427"/>
    </row>
    <row r="313" spans="2:24" ht="247.9" customHeight="1" x14ac:dyDescent="0.2">
      <c r="B313" s="270"/>
      <c r="C313" s="329"/>
      <c r="D313" s="329"/>
      <c r="E313" s="329"/>
      <c r="F313" s="271"/>
      <c r="G313" s="341" t="s">
        <v>740</v>
      </c>
      <c r="H313" s="342"/>
      <c r="I313" s="342"/>
      <c r="J313" s="342"/>
      <c r="K313" s="342"/>
      <c r="L313" s="342"/>
      <c r="M313" s="342"/>
      <c r="N313" s="342"/>
      <c r="O313" s="342"/>
      <c r="P313" s="342"/>
      <c r="Q313" s="342"/>
      <c r="R313" s="343"/>
      <c r="S313" s="434"/>
      <c r="T313" s="434"/>
      <c r="W313" s="427"/>
      <c r="X313" s="427"/>
    </row>
    <row r="314" spans="2:24" ht="235.9" customHeight="1" x14ac:dyDescent="0.2">
      <c r="B314" s="270"/>
      <c r="C314" s="329"/>
      <c r="D314" s="329"/>
      <c r="E314" s="329"/>
      <c r="F314" s="271"/>
      <c r="G314" s="341" t="s">
        <v>742</v>
      </c>
      <c r="H314" s="342"/>
      <c r="I314" s="342"/>
      <c r="J314" s="342"/>
      <c r="K314" s="342"/>
      <c r="L314" s="342"/>
      <c r="M314" s="342"/>
      <c r="N314" s="342"/>
      <c r="O314" s="342"/>
      <c r="P314" s="342"/>
      <c r="Q314" s="342"/>
      <c r="R314" s="343"/>
      <c r="S314" s="434"/>
      <c r="T314" s="434"/>
      <c r="W314" s="427"/>
      <c r="X314" s="427"/>
    </row>
    <row r="315" spans="2:24" ht="116.45" customHeight="1" x14ac:dyDescent="0.2">
      <c r="B315" s="270"/>
      <c r="C315" s="329"/>
      <c r="D315" s="329"/>
      <c r="E315" s="329"/>
      <c r="F315" s="271"/>
      <c r="G315" s="341" t="s">
        <v>653</v>
      </c>
      <c r="H315" s="342"/>
      <c r="I315" s="342"/>
      <c r="J315" s="342"/>
      <c r="K315" s="342"/>
      <c r="L315" s="342"/>
      <c r="M315" s="342"/>
      <c r="N315" s="342"/>
      <c r="O315" s="342"/>
      <c r="P315" s="342"/>
      <c r="Q315" s="342"/>
      <c r="R315" s="343"/>
      <c r="S315" s="434"/>
      <c r="T315" s="434"/>
      <c r="W315" s="427"/>
      <c r="X315" s="427"/>
    </row>
    <row r="316" spans="2:24" ht="358.9" customHeight="1" thickBot="1" x14ac:dyDescent="0.25">
      <c r="B316" s="270"/>
      <c r="C316" s="329"/>
      <c r="D316" s="329"/>
      <c r="E316" s="329"/>
      <c r="F316" s="271"/>
      <c r="G316" s="1096" t="s">
        <v>838</v>
      </c>
      <c r="H316" s="1097"/>
      <c r="I316" s="1097"/>
      <c r="J316" s="1097"/>
      <c r="K316" s="1097"/>
      <c r="L316" s="1097"/>
      <c r="M316" s="1097"/>
      <c r="N316" s="1097"/>
      <c r="O316" s="1097"/>
      <c r="P316" s="1097"/>
      <c r="Q316" s="1097"/>
      <c r="R316" s="1098"/>
      <c r="S316" s="434"/>
      <c r="T316" s="434"/>
      <c r="W316" s="111"/>
      <c r="X316" s="111"/>
    </row>
    <row r="317" spans="2:24" ht="114.6" customHeight="1" x14ac:dyDescent="0.2">
      <c r="B317" s="441" t="s">
        <v>634</v>
      </c>
      <c r="C317" s="442"/>
      <c r="D317" s="442"/>
      <c r="E317" s="442"/>
      <c r="F317" s="442"/>
      <c r="G317" s="443" t="s">
        <v>784</v>
      </c>
      <c r="H317" s="443"/>
      <c r="I317" s="443"/>
      <c r="J317" s="443"/>
      <c r="K317" s="443"/>
      <c r="L317" s="443"/>
      <c r="M317" s="443"/>
      <c r="N317" s="443"/>
      <c r="O317" s="443"/>
      <c r="P317" s="443"/>
      <c r="Q317" s="443"/>
      <c r="R317" s="443"/>
      <c r="S317" s="433"/>
      <c r="T317" s="434"/>
    </row>
    <row r="318" spans="2:24" ht="165" customHeight="1" x14ac:dyDescent="0.2">
      <c r="B318" s="441" t="s">
        <v>635</v>
      </c>
      <c r="C318" s="442"/>
      <c r="D318" s="442"/>
      <c r="E318" s="442"/>
      <c r="F318" s="442"/>
      <c r="G318" s="443" t="s">
        <v>780</v>
      </c>
      <c r="H318" s="443"/>
      <c r="I318" s="443"/>
      <c r="J318" s="443"/>
      <c r="K318" s="443"/>
      <c r="L318" s="443"/>
      <c r="M318" s="443"/>
      <c r="N318" s="443"/>
      <c r="O318" s="443"/>
      <c r="P318" s="443"/>
      <c r="Q318" s="443"/>
      <c r="R318" s="443"/>
      <c r="S318" s="433"/>
      <c r="T318" s="434"/>
    </row>
    <row r="319" spans="2:24" ht="165" customHeight="1" x14ac:dyDescent="0.2">
      <c r="B319" s="441" t="s">
        <v>647</v>
      </c>
      <c r="C319" s="442"/>
      <c r="D319" s="442"/>
      <c r="E319" s="442"/>
      <c r="F319" s="442"/>
      <c r="G319" s="443" t="s">
        <v>781</v>
      </c>
      <c r="H319" s="443"/>
      <c r="I319" s="443"/>
      <c r="J319" s="443"/>
      <c r="K319" s="443"/>
      <c r="L319" s="443"/>
      <c r="M319" s="443"/>
      <c r="N319" s="443"/>
      <c r="O319" s="443"/>
      <c r="P319" s="443"/>
      <c r="Q319" s="443"/>
      <c r="R319" s="443"/>
      <c r="S319" s="433"/>
      <c r="T319" s="434"/>
    </row>
    <row r="320" spans="2:24" ht="93.6" customHeight="1" x14ac:dyDescent="0.2">
      <c r="B320" s="441" t="s">
        <v>766</v>
      </c>
      <c r="C320" s="442"/>
      <c r="D320" s="442"/>
      <c r="E320" s="442"/>
      <c r="F320" s="442"/>
      <c r="G320" s="443" t="s">
        <v>782</v>
      </c>
      <c r="H320" s="443"/>
      <c r="I320" s="443"/>
      <c r="J320" s="443"/>
      <c r="K320" s="443"/>
      <c r="L320" s="443"/>
      <c r="M320" s="443"/>
      <c r="N320" s="443"/>
      <c r="O320" s="443"/>
      <c r="P320" s="443"/>
      <c r="Q320" s="443"/>
      <c r="R320" s="443"/>
      <c r="S320" s="433"/>
      <c r="T320" s="434"/>
    </row>
    <row r="321" spans="1:20" ht="15" customHeight="1" x14ac:dyDescent="0.2">
      <c r="B321" s="447" t="s">
        <v>116</v>
      </c>
      <c r="C321" s="448"/>
      <c r="D321" s="448"/>
      <c r="E321" s="448"/>
      <c r="F321" s="448"/>
      <c r="G321" s="448"/>
      <c r="H321" s="448"/>
      <c r="I321" s="448"/>
      <c r="J321" s="448"/>
      <c r="K321" s="448"/>
      <c r="L321" s="448"/>
      <c r="M321" s="448"/>
      <c r="N321" s="448"/>
      <c r="O321" s="448"/>
      <c r="P321" s="448"/>
      <c r="Q321" s="448"/>
      <c r="R321" s="448"/>
      <c r="S321" s="449"/>
      <c r="T321" s="450"/>
    </row>
    <row r="322" spans="1:20" ht="15" customHeight="1" x14ac:dyDescent="0.2">
      <c r="B322" s="444" t="s">
        <v>48</v>
      </c>
      <c r="C322" s="445"/>
      <c r="D322" s="445"/>
      <c r="E322" s="445"/>
      <c r="F322" s="446"/>
      <c r="G322" s="451" t="s">
        <v>105</v>
      </c>
      <c r="H322" s="452"/>
      <c r="I322" s="452"/>
      <c r="J322" s="452"/>
      <c r="K322" s="452"/>
      <c r="L322" s="452"/>
      <c r="M322" s="452"/>
      <c r="N322" s="452"/>
      <c r="O322" s="452"/>
      <c r="P322" s="452"/>
      <c r="Q322" s="452"/>
      <c r="R322" s="453"/>
      <c r="S322" s="451" t="s">
        <v>106</v>
      </c>
      <c r="T322" s="453"/>
    </row>
    <row r="323" spans="1:20" ht="133.9" customHeight="1" x14ac:dyDescent="0.2">
      <c r="A323" s="95"/>
      <c r="B323" s="300" t="s">
        <v>465</v>
      </c>
      <c r="C323" s="300"/>
      <c r="D323" s="300"/>
      <c r="E323" s="300"/>
      <c r="F323" s="300"/>
      <c r="G323" s="414" t="s">
        <v>814</v>
      </c>
      <c r="H323" s="415"/>
      <c r="I323" s="415"/>
      <c r="J323" s="415"/>
      <c r="K323" s="415"/>
      <c r="L323" s="415"/>
      <c r="M323" s="415"/>
      <c r="N323" s="415"/>
      <c r="O323" s="415"/>
      <c r="P323" s="415"/>
      <c r="Q323" s="415"/>
      <c r="R323" s="415"/>
      <c r="S323" s="412" t="s">
        <v>807</v>
      </c>
      <c r="T323" s="413"/>
    </row>
    <row r="324" spans="1:20" ht="144.6" customHeight="1" x14ac:dyDescent="0.2">
      <c r="A324" s="95"/>
      <c r="B324" s="300" t="s">
        <v>479</v>
      </c>
      <c r="C324" s="300"/>
      <c r="D324" s="300"/>
      <c r="E324" s="300"/>
      <c r="F324" s="300"/>
      <c r="G324" s="416" t="s">
        <v>808</v>
      </c>
      <c r="H324" s="410"/>
      <c r="I324" s="410"/>
      <c r="J324" s="410"/>
      <c r="K324" s="410"/>
      <c r="L324" s="410"/>
      <c r="M324" s="410"/>
      <c r="N324" s="410"/>
      <c r="O324" s="410"/>
      <c r="P324" s="410"/>
      <c r="Q324" s="410"/>
      <c r="R324" s="411"/>
      <c r="S324" s="412" t="s">
        <v>807</v>
      </c>
      <c r="T324" s="413"/>
    </row>
    <row r="325" spans="1:20" ht="141" customHeight="1" x14ac:dyDescent="0.2">
      <c r="A325" s="95"/>
      <c r="B325" s="300" t="s">
        <v>480</v>
      </c>
      <c r="C325" s="300"/>
      <c r="D325" s="300"/>
      <c r="E325" s="300"/>
      <c r="F325" s="300"/>
      <c r="G325" s="416" t="s">
        <v>809</v>
      </c>
      <c r="H325" s="410"/>
      <c r="I325" s="410"/>
      <c r="J325" s="410"/>
      <c r="K325" s="410"/>
      <c r="L325" s="410"/>
      <c r="M325" s="410"/>
      <c r="N325" s="410"/>
      <c r="O325" s="410"/>
      <c r="P325" s="410"/>
      <c r="Q325" s="410"/>
      <c r="R325" s="411"/>
      <c r="S325" s="412" t="s">
        <v>807</v>
      </c>
      <c r="T325" s="413"/>
    </row>
    <row r="326" spans="1:20" ht="147.6" customHeight="1" x14ac:dyDescent="0.2">
      <c r="A326" s="95"/>
      <c r="B326" s="300" t="s">
        <v>481</v>
      </c>
      <c r="C326" s="300"/>
      <c r="D326" s="300"/>
      <c r="E326" s="300"/>
      <c r="F326" s="300"/>
      <c r="G326" s="421" t="s">
        <v>810</v>
      </c>
      <c r="H326" s="422"/>
      <c r="I326" s="422"/>
      <c r="J326" s="422"/>
      <c r="K326" s="422"/>
      <c r="L326" s="422"/>
      <c r="M326" s="422"/>
      <c r="N326" s="422"/>
      <c r="O326" s="422"/>
      <c r="P326" s="422"/>
      <c r="Q326" s="422"/>
      <c r="R326" s="423"/>
      <c r="S326" s="412" t="s">
        <v>807</v>
      </c>
      <c r="T326" s="413"/>
    </row>
    <row r="327" spans="1:20" ht="201" customHeight="1" x14ac:dyDescent="0.2">
      <c r="A327" s="95"/>
      <c r="B327" s="300" t="s">
        <v>505</v>
      </c>
      <c r="C327" s="300"/>
      <c r="D327" s="300"/>
      <c r="E327" s="300"/>
      <c r="F327" s="300"/>
      <c r="G327" s="409" t="s">
        <v>811</v>
      </c>
      <c r="H327" s="410"/>
      <c r="I327" s="410"/>
      <c r="J327" s="410"/>
      <c r="K327" s="410"/>
      <c r="L327" s="410"/>
      <c r="M327" s="410"/>
      <c r="N327" s="410"/>
      <c r="O327" s="410"/>
      <c r="P327" s="410"/>
      <c r="Q327" s="410"/>
      <c r="R327" s="411"/>
      <c r="S327" s="412" t="s">
        <v>807</v>
      </c>
      <c r="T327" s="413"/>
    </row>
    <row r="328" spans="1:20" ht="174.6" customHeight="1" x14ac:dyDescent="0.2">
      <c r="A328" s="95"/>
      <c r="B328" s="300" t="s">
        <v>748</v>
      </c>
      <c r="C328" s="300"/>
      <c r="D328" s="300"/>
      <c r="E328" s="300"/>
      <c r="F328" s="300"/>
      <c r="G328" s="415" t="s">
        <v>812</v>
      </c>
      <c r="H328" s="420"/>
      <c r="I328" s="420"/>
      <c r="J328" s="420"/>
      <c r="K328" s="420"/>
      <c r="L328" s="420"/>
      <c r="M328" s="420"/>
      <c r="N328" s="420"/>
      <c r="O328" s="420"/>
      <c r="P328" s="420"/>
      <c r="Q328" s="420"/>
      <c r="R328" s="420"/>
      <c r="S328" s="412" t="s">
        <v>807</v>
      </c>
      <c r="T328" s="413"/>
    </row>
    <row r="329" spans="1:20" ht="94.15" customHeight="1" x14ac:dyDescent="0.2">
      <c r="A329" s="95"/>
      <c r="B329" s="300" t="s">
        <v>747</v>
      </c>
      <c r="C329" s="300"/>
      <c r="D329" s="300"/>
      <c r="E329" s="300"/>
      <c r="F329" s="300"/>
      <c r="G329" s="414" t="s">
        <v>813</v>
      </c>
      <c r="H329" s="420"/>
      <c r="I329" s="420"/>
      <c r="J329" s="420"/>
      <c r="K329" s="420"/>
      <c r="L329" s="420"/>
      <c r="M329" s="420"/>
      <c r="N329" s="420"/>
      <c r="O329" s="420"/>
      <c r="P329" s="420"/>
      <c r="Q329" s="420"/>
      <c r="R329" s="420"/>
      <c r="S329" s="412" t="s">
        <v>807</v>
      </c>
      <c r="T329" s="413"/>
    </row>
    <row r="330" spans="1:20" ht="262.89999999999998" customHeight="1" x14ac:dyDescent="0.2">
      <c r="B330" s="268" t="s">
        <v>482</v>
      </c>
      <c r="C330" s="328"/>
      <c r="D330" s="328"/>
      <c r="E330" s="328"/>
      <c r="F330" s="328"/>
      <c r="G330" s="424"/>
      <c r="H330" s="425"/>
      <c r="I330" s="425"/>
      <c r="J330" s="425"/>
      <c r="K330" s="425"/>
      <c r="L330" s="425"/>
      <c r="M330" s="425"/>
      <c r="N330" s="425"/>
      <c r="O330" s="425"/>
      <c r="P330" s="425"/>
      <c r="Q330" s="425"/>
      <c r="R330" s="426"/>
      <c r="S330" s="283"/>
      <c r="T330" s="282"/>
    </row>
    <row r="331" spans="1:20" ht="14.1" customHeight="1" x14ac:dyDescent="0.2">
      <c r="B331" s="121"/>
      <c r="C331" s="92"/>
      <c r="D331" s="92"/>
      <c r="E331" s="92"/>
      <c r="F331" s="92"/>
      <c r="G331" s="118"/>
      <c r="H331" s="90"/>
      <c r="I331" s="90"/>
      <c r="J331" s="90"/>
      <c r="K331" s="90"/>
      <c r="L331" s="90"/>
      <c r="M331" s="90"/>
      <c r="N331" s="90"/>
      <c r="O331" s="90"/>
      <c r="P331" s="90"/>
      <c r="Q331" s="90"/>
      <c r="R331" s="90"/>
      <c r="S331" s="92"/>
      <c r="T331" s="122"/>
    </row>
    <row r="332" spans="1:20" ht="15" customHeight="1" x14ac:dyDescent="0.2">
      <c r="B332" s="403" t="s">
        <v>107</v>
      </c>
      <c r="C332" s="404"/>
      <c r="D332" s="404"/>
      <c r="E332" s="404"/>
      <c r="F332" s="404"/>
      <c r="G332" s="404"/>
      <c r="H332" s="404"/>
      <c r="I332" s="404"/>
      <c r="J332" s="404"/>
      <c r="K332" s="404"/>
      <c r="L332" s="404"/>
      <c r="M332" s="404"/>
      <c r="N332" s="404"/>
      <c r="O332" s="404"/>
      <c r="P332" s="404"/>
      <c r="Q332" s="404"/>
      <c r="R332" s="404"/>
      <c r="S332" s="404"/>
      <c r="T332" s="405"/>
    </row>
    <row r="333" spans="1:20" ht="244.9" customHeight="1" x14ac:dyDescent="0.2">
      <c r="B333" s="1099" t="s">
        <v>803</v>
      </c>
      <c r="C333" s="1100"/>
      <c r="D333" s="1100"/>
      <c r="E333" s="1100"/>
      <c r="F333" s="1100"/>
      <c r="G333" s="1100"/>
      <c r="H333" s="1100"/>
      <c r="I333" s="1100"/>
      <c r="J333" s="1100"/>
      <c r="K333" s="1100"/>
      <c r="L333" s="1100"/>
      <c r="M333" s="1100"/>
      <c r="N333" s="1100"/>
      <c r="O333" s="1100"/>
      <c r="P333" s="1100"/>
      <c r="Q333" s="1100"/>
      <c r="R333" s="1100"/>
      <c r="S333" s="1100"/>
      <c r="T333" s="1101"/>
    </row>
    <row r="334" spans="1:20" ht="14.25" customHeight="1" x14ac:dyDescent="0.2">
      <c r="B334" s="406"/>
      <c r="C334" s="406"/>
      <c r="D334" s="406"/>
      <c r="E334" s="406"/>
      <c r="F334" s="406"/>
      <c r="G334" s="406"/>
      <c r="H334" s="406"/>
      <c r="I334" s="406"/>
      <c r="J334" s="406"/>
      <c r="K334" s="406"/>
      <c r="L334" s="406"/>
      <c r="M334" s="406"/>
      <c r="N334" s="406"/>
      <c r="O334" s="406"/>
      <c r="P334" s="406"/>
      <c r="Q334" s="407"/>
      <c r="R334" s="408"/>
      <c r="S334" s="406"/>
      <c r="T334" s="407"/>
    </row>
    <row r="335" spans="1:20" ht="15" customHeight="1" x14ac:dyDescent="0.2">
      <c r="B335" s="417" t="s">
        <v>108</v>
      </c>
      <c r="C335" s="418"/>
      <c r="D335" s="418"/>
      <c r="E335" s="418"/>
      <c r="F335" s="419"/>
      <c r="G335" s="417" t="s">
        <v>109</v>
      </c>
      <c r="H335" s="418"/>
      <c r="I335" s="418"/>
      <c r="J335" s="418"/>
      <c r="K335" s="418"/>
      <c r="L335" s="418"/>
      <c r="M335" s="418"/>
      <c r="N335" s="418"/>
      <c r="O335" s="418"/>
      <c r="P335" s="419"/>
      <c r="Q335" s="417" t="s">
        <v>110</v>
      </c>
      <c r="R335" s="418"/>
      <c r="S335" s="418"/>
      <c r="T335" s="419"/>
    </row>
    <row r="336" spans="1:20" ht="114.75" customHeight="1" x14ac:dyDescent="0.2">
      <c r="B336" s="397" t="s">
        <v>690</v>
      </c>
      <c r="C336" s="398"/>
      <c r="D336" s="398"/>
      <c r="E336" s="398"/>
      <c r="F336" s="399"/>
      <c r="G336" s="400" t="s">
        <v>455</v>
      </c>
      <c r="H336" s="401"/>
      <c r="I336" s="401"/>
      <c r="J336" s="401"/>
      <c r="K336" s="401"/>
      <c r="L336" s="401"/>
      <c r="M336" s="401"/>
      <c r="N336" s="401"/>
      <c r="O336" s="401"/>
      <c r="P336" s="402"/>
      <c r="Q336" s="400" t="s">
        <v>120</v>
      </c>
      <c r="R336" s="401"/>
      <c r="S336" s="401"/>
      <c r="T336" s="402"/>
    </row>
    <row r="337" spans="7:18" ht="13.9" customHeight="1" x14ac:dyDescent="0.2">
      <c r="G337" s="88"/>
      <c r="H337" s="88"/>
      <c r="I337" s="88"/>
      <c r="J337" s="88"/>
      <c r="K337" s="88"/>
      <c r="L337" s="88"/>
      <c r="M337" s="88"/>
      <c r="N337" s="88"/>
      <c r="O337" s="88"/>
      <c r="P337" s="88"/>
      <c r="Q337" s="89"/>
      <c r="R337" s="89"/>
    </row>
  </sheetData>
  <mergeCells count="831">
    <mergeCell ref="B165:K165"/>
    <mergeCell ref="B158:K158"/>
    <mergeCell ref="D177:E177"/>
    <mergeCell ref="F177:I177"/>
    <mergeCell ref="D170:E170"/>
    <mergeCell ref="F170:I170"/>
    <mergeCell ref="J170:T170"/>
    <mergeCell ref="B149:D149"/>
    <mergeCell ref="B150:D150"/>
    <mergeCell ref="E150:F150"/>
    <mergeCell ref="E149:F149"/>
    <mergeCell ref="J169:T169"/>
    <mergeCell ref="B153:D153"/>
    <mergeCell ref="B168:C168"/>
    <mergeCell ref="D173:E173"/>
    <mergeCell ref="J173:T173"/>
    <mergeCell ref="B174:C174"/>
    <mergeCell ref="B171:C171"/>
    <mergeCell ref="J162:K162"/>
    <mergeCell ref="D168:E168"/>
    <mergeCell ref="J171:T171"/>
    <mergeCell ref="G162:H162"/>
    <mergeCell ref="B183:T183"/>
    <mergeCell ref="F187:G187"/>
    <mergeCell ref="K151:K153"/>
    <mergeCell ref="F172:I172"/>
    <mergeCell ref="B175:C175"/>
    <mergeCell ref="D175:E175"/>
    <mergeCell ref="S112:T112"/>
    <mergeCell ref="S113:T113"/>
    <mergeCell ref="D174:E174"/>
    <mergeCell ref="J172:T172"/>
    <mergeCell ref="D171:E171"/>
    <mergeCell ref="E147:F147"/>
    <mergeCell ref="B147:D147"/>
    <mergeCell ref="D163:E163"/>
    <mergeCell ref="B161:K161"/>
    <mergeCell ref="B162:C162"/>
    <mergeCell ref="D162:E162"/>
    <mergeCell ref="B179:C179"/>
    <mergeCell ref="J181:T181"/>
    <mergeCell ref="J176:T176"/>
    <mergeCell ref="B169:C169"/>
    <mergeCell ref="F169:I169"/>
    <mergeCell ref="J175:T175"/>
    <mergeCell ref="D179:E179"/>
    <mergeCell ref="J168:T168"/>
    <mergeCell ref="F174:I174"/>
    <mergeCell ref="B172:C172"/>
    <mergeCell ref="F173:I173"/>
    <mergeCell ref="B177:C177"/>
    <mergeCell ref="J178:T178"/>
    <mergeCell ref="F171:I171"/>
    <mergeCell ref="D176:E176"/>
    <mergeCell ref="F176:I176"/>
    <mergeCell ref="F175:I175"/>
    <mergeCell ref="D172:E172"/>
    <mergeCell ref="B164:K164"/>
    <mergeCell ref="G163:K163"/>
    <mergeCell ref="I60:R60"/>
    <mergeCell ref="S60:T60"/>
    <mergeCell ref="B148:D148"/>
    <mergeCell ref="B166:E166"/>
    <mergeCell ref="E64:H64"/>
    <mergeCell ref="I64:R64"/>
    <mergeCell ref="S64:T64"/>
    <mergeCell ref="E92:I92"/>
    <mergeCell ref="J92:R92"/>
    <mergeCell ref="S92:T92"/>
    <mergeCell ref="E87:I87"/>
    <mergeCell ref="J87:R87"/>
    <mergeCell ref="C85:D92"/>
    <mergeCell ref="C84:D84"/>
    <mergeCell ref="B79:B81"/>
    <mergeCell ref="C79:D81"/>
    <mergeCell ref="B156:T156"/>
    <mergeCell ref="B152:D152"/>
    <mergeCell ref="B126:C126"/>
    <mergeCell ref="D126:J126"/>
    <mergeCell ref="K126:R126"/>
    <mergeCell ref="S126:T126"/>
    <mergeCell ref="S109:T109"/>
    <mergeCell ref="B122:T122"/>
    <mergeCell ref="S110:T110"/>
    <mergeCell ref="B151:D151"/>
    <mergeCell ref="G159:H159"/>
    <mergeCell ref="S124:T124"/>
    <mergeCell ref="B123:C123"/>
    <mergeCell ref="B124:C124"/>
    <mergeCell ref="D124:J124"/>
    <mergeCell ref="K124:R124"/>
    <mergeCell ref="B109:E109"/>
    <mergeCell ref="B154:D154"/>
    <mergeCell ref="E154:F154"/>
    <mergeCell ref="I159:K159"/>
    <mergeCell ref="B157:T157"/>
    <mergeCell ref="L158:T165"/>
    <mergeCell ref="B159:D159"/>
    <mergeCell ref="E159:F159"/>
    <mergeCell ref="S123:T123"/>
    <mergeCell ref="B146:D146"/>
    <mergeCell ref="E146:F146"/>
    <mergeCell ref="B145:K145"/>
    <mergeCell ref="E151:F153"/>
    <mergeCell ref="E148:F148"/>
    <mergeCell ref="B38:H38"/>
    <mergeCell ref="I38:J38"/>
    <mergeCell ref="K38:L38"/>
    <mergeCell ref="M38:R38"/>
    <mergeCell ref="B163:C163"/>
    <mergeCell ref="B35:E36"/>
    <mergeCell ref="E77:H77"/>
    <mergeCell ref="I67:R68"/>
    <mergeCell ref="E86:I86"/>
    <mergeCell ref="E85:I85"/>
    <mergeCell ref="B108:T108"/>
    <mergeCell ref="S63:T63"/>
    <mergeCell ref="B160:D160"/>
    <mergeCell ref="E160:F160"/>
    <mergeCell ref="G160:H160"/>
    <mergeCell ref="I160:K160"/>
    <mergeCell ref="B131:T131"/>
    <mergeCell ref="B132:T132"/>
    <mergeCell ref="B133:T133"/>
    <mergeCell ref="S114:T114"/>
    <mergeCell ref="D123:J123"/>
    <mergeCell ref="K123:R123"/>
    <mergeCell ref="L144:T155"/>
    <mergeCell ref="J23:N23"/>
    <mergeCell ref="R29:T29"/>
    <mergeCell ref="F31:I32"/>
    <mergeCell ref="B30:E30"/>
    <mergeCell ref="R31:T32"/>
    <mergeCell ref="O31:Q32"/>
    <mergeCell ref="J31:N32"/>
    <mergeCell ref="F35:I36"/>
    <mergeCell ref="B37:T37"/>
    <mergeCell ref="J33:N34"/>
    <mergeCell ref="F33:I34"/>
    <mergeCell ref="F30:I30"/>
    <mergeCell ref="J30:N30"/>
    <mergeCell ref="O30:Q30"/>
    <mergeCell ref="R30:T30"/>
    <mergeCell ref="F29:I29"/>
    <mergeCell ref="J29:N29"/>
    <mergeCell ref="O28:Q28"/>
    <mergeCell ref="B9:T9"/>
    <mergeCell ref="F10:I11"/>
    <mergeCell ref="J10:N11"/>
    <mergeCell ref="O10:Q11"/>
    <mergeCell ref="R10:T11"/>
    <mergeCell ref="B12:E13"/>
    <mergeCell ref="F12:I13"/>
    <mergeCell ref="J12:N12"/>
    <mergeCell ref="O12:Q13"/>
    <mergeCell ref="R12:T13"/>
    <mergeCell ref="J13:N13"/>
    <mergeCell ref="B10:E11"/>
    <mergeCell ref="Q4:R4"/>
    <mergeCell ref="S4:T4"/>
    <mergeCell ref="B5:T5"/>
    <mergeCell ref="B6:T6"/>
    <mergeCell ref="B7:T7"/>
    <mergeCell ref="B8:T8"/>
    <mergeCell ref="B2:E4"/>
    <mergeCell ref="F2:P2"/>
    <mergeCell ref="Q2:R2"/>
    <mergeCell ref="S2:T2"/>
    <mergeCell ref="F3:G3"/>
    <mergeCell ref="H3:P3"/>
    <mergeCell ref="Q3:R3"/>
    <mergeCell ref="S3:T3"/>
    <mergeCell ref="F4:G4"/>
    <mergeCell ref="H4:P4"/>
    <mergeCell ref="S38:T38"/>
    <mergeCell ref="J24:N27"/>
    <mergeCell ref="F23:I27"/>
    <mergeCell ref="B42:H42"/>
    <mergeCell ref="I42:J42"/>
    <mergeCell ref="R16:T18"/>
    <mergeCell ref="O16:Q18"/>
    <mergeCell ref="C53:D53"/>
    <mergeCell ref="E54:H56"/>
    <mergeCell ref="I54:R56"/>
    <mergeCell ref="S54:T56"/>
    <mergeCell ref="E53:H53"/>
    <mergeCell ref="I53:R53"/>
    <mergeCell ref="S53:T53"/>
    <mergeCell ref="B54:B66"/>
    <mergeCell ref="C54:D66"/>
    <mergeCell ref="E61:H61"/>
    <mergeCell ref="I61:R61"/>
    <mergeCell ref="S61:T61"/>
    <mergeCell ref="J16:N18"/>
    <mergeCell ref="F16:I18"/>
    <mergeCell ref="B16:E18"/>
    <mergeCell ref="B29:E29"/>
    <mergeCell ref="O29:Q29"/>
    <mergeCell ref="R35:T36"/>
    <mergeCell ref="O35:Q36"/>
    <mergeCell ref="J35:N36"/>
    <mergeCell ref="B33:E34"/>
    <mergeCell ref="R14:T15"/>
    <mergeCell ref="O14:Q15"/>
    <mergeCell ref="J14:N15"/>
    <mergeCell ref="F14:I15"/>
    <mergeCell ref="B14:E15"/>
    <mergeCell ref="J19:N22"/>
    <mergeCell ref="O19:Q22"/>
    <mergeCell ref="R19:T22"/>
    <mergeCell ref="B28:E28"/>
    <mergeCell ref="F28:I28"/>
    <mergeCell ref="J28:N28"/>
    <mergeCell ref="R23:T27"/>
    <mergeCell ref="O23:Q27"/>
    <mergeCell ref="R28:T28"/>
    <mergeCell ref="B19:E22"/>
    <mergeCell ref="F19:I22"/>
    <mergeCell ref="B23:E27"/>
    <mergeCell ref="B31:E32"/>
    <mergeCell ref="R33:T34"/>
    <mergeCell ref="O33:Q34"/>
    <mergeCell ref="E81:H81"/>
    <mergeCell ref="I81:R81"/>
    <mergeCell ref="E76:H76"/>
    <mergeCell ref="J85:R85"/>
    <mergeCell ref="E67:H68"/>
    <mergeCell ref="I73:R73"/>
    <mergeCell ref="S73:T73"/>
    <mergeCell ref="S74:T74"/>
    <mergeCell ref="E75:H75"/>
    <mergeCell ref="S85:T85"/>
    <mergeCell ref="E84:I84"/>
    <mergeCell ref="J84:R84"/>
    <mergeCell ref="S84:T84"/>
    <mergeCell ref="E79:H79"/>
    <mergeCell ref="I79:R79"/>
    <mergeCell ref="S79:T79"/>
    <mergeCell ref="E80:H80"/>
    <mergeCell ref="I80:R80"/>
    <mergeCell ref="S80:T81"/>
    <mergeCell ref="I77:R77"/>
    <mergeCell ref="S77:T77"/>
    <mergeCell ref="E74:H74"/>
    <mergeCell ref="B82:T82"/>
    <mergeCell ref="B83:T83"/>
    <mergeCell ref="S75:T75"/>
    <mergeCell ref="I76:R76"/>
    <mergeCell ref="S76:T76"/>
    <mergeCell ref="E78:H78"/>
    <mergeCell ref="I78:R78"/>
    <mergeCell ref="S78:T78"/>
    <mergeCell ref="E57:H57"/>
    <mergeCell ref="I57:R57"/>
    <mergeCell ref="E66:H66"/>
    <mergeCell ref="S65:T65"/>
    <mergeCell ref="E62:H62"/>
    <mergeCell ref="I59:R59"/>
    <mergeCell ref="S59:T59"/>
    <mergeCell ref="S57:T57"/>
    <mergeCell ref="I74:R74"/>
    <mergeCell ref="I62:R62"/>
    <mergeCell ref="S62:T62"/>
    <mergeCell ref="E63:H63"/>
    <mergeCell ref="I66:R66"/>
    <mergeCell ref="S66:T66"/>
    <mergeCell ref="E60:H60"/>
    <mergeCell ref="E65:H65"/>
    <mergeCell ref="I65:R65"/>
    <mergeCell ref="I63:R63"/>
    <mergeCell ref="E58:H58"/>
    <mergeCell ref="I58:R58"/>
    <mergeCell ref="S58:T58"/>
    <mergeCell ref="B49:T49"/>
    <mergeCell ref="B51:T51"/>
    <mergeCell ref="B52:T52"/>
    <mergeCell ref="B67:B78"/>
    <mergeCell ref="C67:D78"/>
    <mergeCell ref="S67:T67"/>
    <mergeCell ref="E69:H69"/>
    <mergeCell ref="I69:R69"/>
    <mergeCell ref="E72:H72"/>
    <mergeCell ref="I72:R72"/>
    <mergeCell ref="S72:T72"/>
    <mergeCell ref="E73:H73"/>
    <mergeCell ref="S69:T69"/>
    <mergeCell ref="E70:H70"/>
    <mergeCell ref="I70:R70"/>
    <mergeCell ref="S70:T70"/>
    <mergeCell ref="E59:H59"/>
    <mergeCell ref="E71:H71"/>
    <mergeCell ref="I71:R71"/>
    <mergeCell ref="S71:T71"/>
    <mergeCell ref="I75:R75"/>
    <mergeCell ref="J86:R86"/>
    <mergeCell ref="S86:T86"/>
    <mergeCell ref="S94:T94"/>
    <mergeCell ref="E91:I91"/>
    <mergeCell ref="J91:R91"/>
    <mergeCell ref="E90:I90"/>
    <mergeCell ref="J90:R90"/>
    <mergeCell ref="S90:T90"/>
    <mergeCell ref="J88:R88"/>
    <mergeCell ref="S88:T88"/>
    <mergeCell ref="E89:I89"/>
    <mergeCell ref="J89:R89"/>
    <mergeCell ref="S89:T89"/>
    <mergeCell ref="S91:T91"/>
    <mergeCell ref="S87:T87"/>
    <mergeCell ref="E88:I88"/>
    <mergeCell ref="B107:C107"/>
    <mergeCell ref="D107:J107"/>
    <mergeCell ref="K107:R107"/>
    <mergeCell ref="G109:R109"/>
    <mergeCell ref="B127:C127"/>
    <mergeCell ref="D127:J127"/>
    <mergeCell ref="K127:R127"/>
    <mergeCell ref="S127:T127"/>
    <mergeCell ref="S93:T93"/>
    <mergeCell ref="E94:I94"/>
    <mergeCell ref="C93:D95"/>
    <mergeCell ref="J94:R94"/>
    <mergeCell ref="E95:I95"/>
    <mergeCell ref="J95:R95"/>
    <mergeCell ref="S95:T95"/>
    <mergeCell ref="E93:I93"/>
    <mergeCell ref="J93:R93"/>
    <mergeCell ref="S104:T104"/>
    <mergeCell ref="B105:T105"/>
    <mergeCell ref="B106:C106"/>
    <mergeCell ref="D106:J106"/>
    <mergeCell ref="K106:R106"/>
    <mergeCell ref="S106:T106"/>
    <mergeCell ref="B93:B95"/>
    <mergeCell ref="E96:I96"/>
    <mergeCell ref="J96:R96"/>
    <mergeCell ref="S107:T107"/>
    <mergeCell ref="S97:T97"/>
    <mergeCell ref="E104:I104"/>
    <mergeCell ref="J104:R104"/>
    <mergeCell ref="E101:I101"/>
    <mergeCell ref="J101:R101"/>
    <mergeCell ref="S96:T96"/>
    <mergeCell ref="E100:I100"/>
    <mergeCell ref="J100:R100"/>
    <mergeCell ref="S100:T100"/>
    <mergeCell ref="J97:R97"/>
    <mergeCell ref="K137:R137"/>
    <mergeCell ref="B137:C137"/>
    <mergeCell ref="D137:J137"/>
    <mergeCell ref="S137:T137"/>
    <mergeCell ref="B134:T134"/>
    <mergeCell ref="B135:T135"/>
    <mergeCell ref="B138:C138"/>
    <mergeCell ref="D138:J138"/>
    <mergeCell ref="D139:J139"/>
    <mergeCell ref="B136:C136"/>
    <mergeCell ref="D136:J136"/>
    <mergeCell ref="S138:T138"/>
    <mergeCell ref="K138:R138"/>
    <mergeCell ref="K136:R136"/>
    <mergeCell ref="S136:T136"/>
    <mergeCell ref="K259:T259"/>
    <mergeCell ref="C260:D260"/>
    <mergeCell ref="C262:D262"/>
    <mergeCell ref="C252:E252"/>
    <mergeCell ref="B142:T142"/>
    <mergeCell ref="B143:T143"/>
    <mergeCell ref="K139:R139"/>
    <mergeCell ref="S139:T139"/>
    <mergeCell ref="B139:C139"/>
    <mergeCell ref="K141:R141"/>
    <mergeCell ref="S141:T141"/>
    <mergeCell ref="B141:C141"/>
    <mergeCell ref="D141:J141"/>
    <mergeCell ref="B140:C140"/>
    <mergeCell ref="D140:J140"/>
    <mergeCell ref="K140:R140"/>
    <mergeCell ref="S140:T140"/>
    <mergeCell ref="F166:I167"/>
    <mergeCell ref="F168:I168"/>
    <mergeCell ref="J166:T167"/>
    <mergeCell ref="B167:C167"/>
    <mergeCell ref="D167:E167"/>
    <mergeCell ref="J174:T174"/>
    <mergeCell ref="B170:C170"/>
    <mergeCell ref="V266:W266"/>
    <mergeCell ref="B264:T264"/>
    <mergeCell ref="B265:F265"/>
    <mergeCell ref="G265:R265"/>
    <mergeCell ref="S265:T265"/>
    <mergeCell ref="B250:B262"/>
    <mergeCell ref="G262:J262"/>
    <mergeCell ref="M252:T253"/>
    <mergeCell ref="C254:F254"/>
    <mergeCell ref="G256:J256"/>
    <mergeCell ref="K256:T256"/>
    <mergeCell ref="C255:D255"/>
    <mergeCell ref="E255:F255"/>
    <mergeCell ref="G257:J257"/>
    <mergeCell ref="F253:G253"/>
    <mergeCell ref="H253:I253"/>
    <mergeCell ref="J253:L253"/>
    <mergeCell ref="C250:T250"/>
    <mergeCell ref="G254:J255"/>
    <mergeCell ref="K257:T257"/>
    <mergeCell ref="F252:G252"/>
    <mergeCell ref="H252:I252"/>
    <mergeCell ref="J252:L252"/>
    <mergeCell ref="B263:T263"/>
    <mergeCell ref="B231:T231"/>
    <mergeCell ref="B232:T232"/>
    <mergeCell ref="E258:F258"/>
    <mergeCell ref="B230:C230"/>
    <mergeCell ref="G225:H225"/>
    <mergeCell ref="I226:J226"/>
    <mergeCell ref="M243:T243"/>
    <mergeCell ref="B228:C228"/>
    <mergeCell ref="F227:I228"/>
    <mergeCell ref="J235:L235"/>
    <mergeCell ref="J243:K243"/>
    <mergeCell ref="G226:H226"/>
    <mergeCell ref="F236:G236"/>
    <mergeCell ref="J236:L236"/>
    <mergeCell ref="J227:T228"/>
    <mergeCell ref="B227:E227"/>
    <mergeCell ref="F229:I229"/>
    <mergeCell ref="L226:T226"/>
    <mergeCell ref="J229:T229"/>
    <mergeCell ref="B225:F225"/>
    <mergeCell ref="I225:J225"/>
    <mergeCell ref="L225:T225"/>
    <mergeCell ref="F237:G237"/>
    <mergeCell ref="C237:E237"/>
    <mergeCell ref="C234:L234"/>
    <mergeCell ref="C253:E253"/>
    <mergeCell ref="M251:T251"/>
    <mergeCell ref="H239:L239"/>
    <mergeCell ref="H236:I236"/>
    <mergeCell ref="C247:D247"/>
    <mergeCell ref="E247:F247"/>
    <mergeCell ref="G247:J247"/>
    <mergeCell ref="K247:T247"/>
    <mergeCell ref="C248:D248"/>
    <mergeCell ref="C242:G242"/>
    <mergeCell ref="K258:T258"/>
    <mergeCell ref="C256:D256"/>
    <mergeCell ref="E256:F256"/>
    <mergeCell ref="C258:D258"/>
    <mergeCell ref="E245:F245"/>
    <mergeCell ref="G244:J245"/>
    <mergeCell ref="K244:T245"/>
    <mergeCell ref="C246:D246"/>
    <mergeCell ref="E246:F246"/>
    <mergeCell ref="G246:J246"/>
    <mergeCell ref="K246:T246"/>
    <mergeCell ref="B268:F268"/>
    <mergeCell ref="C251:L251"/>
    <mergeCell ref="E240:F240"/>
    <mergeCell ref="B267:F267"/>
    <mergeCell ref="G267:R267"/>
    <mergeCell ref="S267:T267"/>
    <mergeCell ref="G268:R268"/>
    <mergeCell ref="E260:F260"/>
    <mergeCell ref="G260:J260"/>
    <mergeCell ref="K260:T260"/>
    <mergeCell ref="G248:J248"/>
    <mergeCell ref="K248:T248"/>
    <mergeCell ref="B233:B248"/>
    <mergeCell ref="E248:F248"/>
    <mergeCell ref="M235:T241"/>
    <mergeCell ref="C235:E235"/>
    <mergeCell ref="C239:D239"/>
    <mergeCell ref="K254:T255"/>
    <mergeCell ref="C259:D259"/>
    <mergeCell ref="E259:F259"/>
    <mergeCell ref="G259:J259"/>
    <mergeCell ref="M234:T234"/>
    <mergeCell ref="C243:G243"/>
    <mergeCell ref="G258:J258"/>
    <mergeCell ref="G271:R271"/>
    <mergeCell ref="S271:T271"/>
    <mergeCell ref="G317:R317"/>
    <mergeCell ref="B321:T321"/>
    <mergeCell ref="B322:F322"/>
    <mergeCell ref="G322:R322"/>
    <mergeCell ref="S322:T322"/>
    <mergeCell ref="G318:R318"/>
    <mergeCell ref="B318:F318"/>
    <mergeCell ref="B317:F317"/>
    <mergeCell ref="G316:R316"/>
    <mergeCell ref="B275:F275"/>
    <mergeCell ref="G275:R275"/>
    <mergeCell ref="S275:T275"/>
    <mergeCell ref="S276:T316"/>
    <mergeCell ref="G299:R299"/>
    <mergeCell ref="S317:T320"/>
    <mergeCell ref="G287:R288"/>
    <mergeCell ref="G291:R291"/>
    <mergeCell ref="G292:R293"/>
    <mergeCell ref="G296:R296"/>
    <mergeCell ref="G295:R295"/>
    <mergeCell ref="B320:F320"/>
    <mergeCell ref="G320:R320"/>
    <mergeCell ref="B319:F319"/>
    <mergeCell ref="G319:R319"/>
    <mergeCell ref="G298:R298"/>
    <mergeCell ref="W276:X315"/>
    <mergeCell ref="G277:R277"/>
    <mergeCell ref="G278:R278"/>
    <mergeCell ref="G279:R279"/>
    <mergeCell ref="G280:R280"/>
    <mergeCell ref="G281:R281"/>
    <mergeCell ref="G282:R282"/>
    <mergeCell ref="G285:R285"/>
    <mergeCell ref="G313:R313"/>
    <mergeCell ref="G310:R310"/>
    <mergeCell ref="G311:R311"/>
    <mergeCell ref="G312:R312"/>
    <mergeCell ref="G315:R315"/>
    <mergeCell ref="G308:R308"/>
    <mergeCell ref="G307:R307"/>
    <mergeCell ref="G306:R306"/>
    <mergeCell ref="G309:R309"/>
    <mergeCell ref="G283:R283"/>
    <mergeCell ref="G284:R284"/>
    <mergeCell ref="G276:R276"/>
    <mergeCell ref="G300:R300"/>
    <mergeCell ref="G305:R305"/>
    <mergeCell ref="G304:R304"/>
    <mergeCell ref="G297:R297"/>
    <mergeCell ref="B323:F323"/>
    <mergeCell ref="G323:R323"/>
    <mergeCell ref="S323:T323"/>
    <mergeCell ref="B324:F324"/>
    <mergeCell ref="G324:R324"/>
    <mergeCell ref="B335:F335"/>
    <mergeCell ref="G335:P335"/>
    <mergeCell ref="Q335:T335"/>
    <mergeCell ref="S324:T324"/>
    <mergeCell ref="B329:F329"/>
    <mergeCell ref="G329:R329"/>
    <mergeCell ref="S329:T329"/>
    <mergeCell ref="B325:F325"/>
    <mergeCell ref="G325:R325"/>
    <mergeCell ref="S325:T325"/>
    <mergeCell ref="B326:F326"/>
    <mergeCell ref="G326:R326"/>
    <mergeCell ref="S326:T326"/>
    <mergeCell ref="B330:F330"/>
    <mergeCell ref="G330:R330"/>
    <mergeCell ref="S330:T330"/>
    <mergeCell ref="B328:F328"/>
    <mergeCell ref="G328:R328"/>
    <mergeCell ref="S328:T328"/>
    <mergeCell ref="B336:F336"/>
    <mergeCell ref="G336:P336"/>
    <mergeCell ref="Q336:T336"/>
    <mergeCell ref="B332:T332"/>
    <mergeCell ref="B333:T333"/>
    <mergeCell ref="B334:Q334"/>
    <mergeCell ref="R334:T334"/>
    <mergeCell ref="B327:F327"/>
    <mergeCell ref="G327:R327"/>
    <mergeCell ref="S327:T327"/>
    <mergeCell ref="B182:T182"/>
    <mergeCell ref="G199:J199"/>
    <mergeCell ref="C198:D198"/>
    <mergeCell ref="C199:D199"/>
    <mergeCell ref="C194:D194"/>
    <mergeCell ref="G193:J194"/>
    <mergeCell ref="C190:D190"/>
    <mergeCell ref="C184:T184"/>
    <mergeCell ref="E199:F199"/>
    <mergeCell ref="E189:F189"/>
    <mergeCell ref="K189:L189"/>
    <mergeCell ref="H186:I186"/>
    <mergeCell ref="C197:D197"/>
    <mergeCell ref="C189:D189"/>
    <mergeCell ref="G198:J198"/>
    <mergeCell ref="K199:T199"/>
    <mergeCell ref="E197:F197"/>
    <mergeCell ref="K198:T198"/>
    <mergeCell ref="E190:F190"/>
    <mergeCell ref="G197:J197"/>
    <mergeCell ref="K197:T197"/>
    <mergeCell ref="K196:T196"/>
    <mergeCell ref="E194:F194"/>
    <mergeCell ref="C196:D196"/>
    <mergeCell ref="B181:C181"/>
    <mergeCell ref="J180:T180"/>
    <mergeCell ref="F178:I178"/>
    <mergeCell ref="B173:C173"/>
    <mergeCell ref="J179:T179"/>
    <mergeCell ref="F180:I180"/>
    <mergeCell ref="F179:I179"/>
    <mergeCell ref="D181:E181"/>
    <mergeCell ref="J177:T177"/>
    <mergeCell ref="D180:E180"/>
    <mergeCell ref="B180:C180"/>
    <mergeCell ref="F181:I181"/>
    <mergeCell ref="B178:C178"/>
    <mergeCell ref="D178:E178"/>
    <mergeCell ref="B176:C176"/>
    <mergeCell ref="M186:T192"/>
    <mergeCell ref="C186:E186"/>
    <mergeCell ref="C193:F193"/>
    <mergeCell ref="G195:J195"/>
    <mergeCell ref="K195:T195"/>
    <mergeCell ref="E195:F195"/>
    <mergeCell ref="C195:D195"/>
    <mergeCell ref="D229:E229"/>
    <mergeCell ref="F186:G186"/>
    <mergeCell ref="J186:L186"/>
    <mergeCell ref="M212:T213"/>
    <mergeCell ref="C203:E203"/>
    <mergeCell ref="H190:L190"/>
    <mergeCell ref="E196:F196"/>
    <mergeCell ref="G196:J196"/>
    <mergeCell ref="K193:T194"/>
    <mergeCell ref="B200:T200"/>
    <mergeCell ref="C201:T201"/>
    <mergeCell ref="C202:L202"/>
    <mergeCell ref="F204:G204"/>
    <mergeCell ref="F203:G203"/>
    <mergeCell ref="J204:L204"/>
    <mergeCell ref="J203:L203"/>
    <mergeCell ref="H189:I189"/>
    <mergeCell ref="H203:I203"/>
    <mergeCell ref="C207:D207"/>
    <mergeCell ref="H206:I206"/>
    <mergeCell ref="G212:I213"/>
    <mergeCell ref="J212:L213"/>
    <mergeCell ref="C213:D213"/>
    <mergeCell ref="E213:F213"/>
    <mergeCell ref="L217:T217"/>
    <mergeCell ref="B218:D218"/>
    <mergeCell ref="M214:T214"/>
    <mergeCell ref="C209:L209"/>
    <mergeCell ref="G210:H210"/>
    <mergeCell ref="J210:K210"/>
    <mergeCell ref="E206:F206"/>
    <mergeCell ref="E214:F214"/>
    <mergeCell ref="C212:F212"/>
    <mergeCell ref="C206:D206"/>
    <mergeCell ref="M202:T210"/>
    <mergeCell ref="L218:T224"/>
    <mergeCell ref="C204:E204"/>
    <mergeCell ref="H204:I204"/>
    <mergeCell ref="C210:E210"/>
    <mergeCell ref="K206:L206"/>
    <mergeCell ref="E207:F207"/>
    <mergeCell ref="E198:F198"/>
    <mergeCell ref="B266:F266"/>
    <mergeCell ref="G266:R266"/>
    <mergeCell ref="S266:T266"/>
    <mergeCell ref="H240:L240"/>
    <mergeCell ref="J237:L237"/>
    <mergeCell ref="E239:F239"/>
    <mergeCell ref="H235:I235"/>
    <mergeCell ref="C241:L241"/>
    <mergeCell ref="M242:T242"/>
    <mergeCell ref="H242:I242"/>
    <mergeCell ref="H237:I237"/>
    <mergeCell ref="C233:T233"/>
    <mergeCell ref="G219:H219"/>
    <mergeCell ref="I219:K219"/>
    <mergeCell ref="D221:E221"/>
    <mergeCell ref="B222:C222"/>
    <mergeCell ref="B184:B199"/>
    <mergeCell ref="C185:L185"/>
    <mergeCell ref="M185:T185"/>
    <mergeCell ref="C187:E187"/>
    <mergeCell ref="J187:L187"/>
    <mergeCell ref="H187:I187"/>
    <mergeCell ref="E219:F219"/>
    <mergeCell ref="G221:K221"/>
    <mergeCell ref="K207:L207"/>
    <mergeCell ref="J214:L214"/>
    <mergeCell ref="B276:F316"/>
    <mergeCell ref="C236:E236"/>
    <mergeCell ref="F235:G235"/>
    <mergeCell ref="C261:D261"/>
    <mergeCell ref="J242:K242"/>
    <mergeCell ref="E257:F257"/>
    <mergeCell ref="E262:F262"/>
    <mergeCell ref="E261:F261"/>
    <mergeCell ref="B272:F273"/>
    <mergeCell ref="G272:R273"/>
    <mergeCell ref="D228:E228"/>
    <mergeCell ref="H207:I207"/>
    <mergeCell ref="G222:K222"/>
    <mergeCell ref="G302:R302"/>
    <mergeCell ref="G301:R301"/>
    <mergeCell ref="G294:R294"/>
    <mergeCell ref="G303:R303"/>
    <mergeCell ref="G290:R290"/>
    <mergeCell ref="G289:R289"/>
    <mergeCell ref="G314:R314"/>
    <mergeCell ref="G286:R286"/>
    <mergeCell ref="S272:T273"/>
    <mergeCell ref="B274:F274"/>
    <mergeCell ref="G274:R274"/>
    <mergeCell ref="S274:T274"/>
    <mergeCell ref="B220:K220"/>
    <mergeCell ref="B224:K224"/>
    <mergeCell ref="D222:E222"/>
    <mergeCell ref="B223:K223"/>
    <mergeCell ref="B226:F226"/>
    <mergeCell ref="K262:T262"/>
    <mergeCell ref="C240:D240"/>
    <mergeCell ref="K261:T261"/>
    <mergeCell ref="B269:F269"/>
    <mergeCell ref="G269:R269"/>
    <mergeCell ref="S269:T269"/>
    <mergeCell ref="C244:F244"/>
    <mergeCell ref="C245:D245"/>
    <mergeCell ref="S268:T268"/>
    <mergeCell ref="B270:T270"/>
    <mergeCell ref="H243:I243"/>
    <mergeCell ref="B249:T249"/>
    <mergeCell ref="B271:F271"/>
    <mergeCell ref="C257:D257"/>
    <mergeCell ref="G261:J261"/>
    <mergeCell ref="K46:L46"/>
    <mergeCell ref="M46:R46"/>
    <mergeCell ref="B110:E110"/>
    <mergeCell ref="B111:E111"/>
    <mergeCell ref="B112:E112"/>
    <mergeCell ref="B113:E113"/>
    <mergeCell ref="B114:E114"/>
    <mergeCell ref="B229:C229"/>
    <mergeCell ref="F230:I230"/>
    <mergeCell ref="J230:T230"/>
    <mergeCell ref="D230:E230"/>
    <mergeCell ref="B217:K217"/>
    <mergeCell ref="C211:T211"/>
    <mergeCell ref="B215:T215"/>
    <mergeCell ref="G214:I214"/>
    <mergeCell ref="I218:K218"/>
    <mergeCell ref="B221:C221"/>
    <mergeCell ref="C214:D214"/>
    <mergeCell ref="B216:T216"/>
    <mergeCell ref="B201:B214"/>
    <mergeCell ref="E218:F218"/>
    <mergeCell ref="G218:H218"/>
    <mergeCell ref="B219:D219"/>
    <mergeCell ref="C192:L192"/>
    <mergeCell ref="B47:H47"/>
    <mergeCell ref="B48:H48"/>
    <mergeCell ref="I47:J47"/>
    <mergeCell ref="K47:L47"/>
    <mergeCell ref="M47:R47"/>
    <mergeCell ref="M48:R48"/>
    <mergeCell ref="K48:L48"/>
    <mergeCell ref="I48:J48"/>
    <mergeCell ref="K42:L42"/>
    <mergeCell ref="M42:R42"/>
    <mergeCell ref="B43:H43"/>
    <mergeCell ref="I43:J43"/>
    <mergeCell ref="K43:L43"/>
    <mergeCell ref="M43:R43"/>
    <mergeCell ref="B44:H44"/>
    <mergeCell ref="I44:J44"/>
    <mergeCell ref="K44:L44"/>
    <mergeCell ref="M44:R44"/>
    <mergeCell ref="B45:H45"/>
    <mergeCell ref="I45:J45"/>
    <mergeCell ref="K45:L45"/>
    <mergeCell ref="M45:R45"/>
    <mergeCell ref="B46:H46"/>
    <mergeCell ref="I46:J46"/>
    <mergeCell ref="B85:B92"/>
    <mergeCell ref="J102:R102"/>
    <mergeCell ref="S102:T102"/>
    <mergeCell ref="E103:I103"/>
    <mergeCell ref="S117:T117"/>
    <mergeCell ref="B118:E118"/>
    <mergeCell ref="S118:T118"/>
    <mergeCell ref="B119:E119"/>
    <mergeCell ref="S119:T119"/>
    <mergeCell ref="S116:T116"/>
    <mergeCell ref="E98:I98"/>
    <mergeCell ref="J98:R98"/>
    <mergeCell ref="S98:T98"/>
    <mergeCell ref="E99:I99"/>
    <mergeCell ref="J99:R99"/>
    <mergeCell ref="S99:T99"/>
    <mergeCell ref="S101:T101"/>
    <mergeCell ref="E102:I102"/>
    <mergeCell ref="J103:R103"/>
    <mergeCell ref="S103:T103"/>
    <mergeCell ref="E97:I97"/>
    <mergeCell ref="S111:T111"/>
    <mergeCell ref="B96:B104"/>
    <mergeCell ref="C96:D104"/>
    <mergeCell ref="B129:C129"/>
    <mergeCell ref="D129:J129"/>
    <mergeCell ref="K129:R129"/>
    <mergeCell ref="S129:T129"/>
    <mergeCell ref="B130:C130"/>
    <mergeCell ref="D130:J130"/>
    <mergeCell ref="K130:R130"/>
    <mergeCell ref="S130:T130"/>
    <mergeCell ref="B115:E115"/>
    <mergeCell ref="B116:E116"/>
    <mergeCell ref="B117:E117"/>
    <mergeCell ref="G110:R120"/>
    <mergeCell ref="B120:E120"/>
    <mergeCell ref="S120:T120"/>
    <mergeCell ref="B125:C125"/>
    <mergeCell ref="D125:J125"/>
    <mergeCell ref="K125:R125"/>
    <mergeCell ref="S125:T125"/>
    <mergeCell ref="B128:C128"/>
    <mergeCell ref="D128:J128"/>
    <mergeCell ref="K128:R128"/>
    <mergeCell ref="S128:T128"/>
    <mergeCell ref="S115:T115"/>
    <mergeCell ref="B40:H40"/>
    <mergeCell ref="I40:J40"/>
    <mergeCell ref="K40:L40"/>
    <mergeCell ref="M40:R40"/>
    <mergeCell ref="B41:H41"/>
    <mergeCell ref="I41:J41"/>
    <mergeCell ref="K41:L41"/>
    <mergeCell ref="M41:R41"/>
    <mergeCell ref="B39:H39"/>
    <mergeCell ref="I39:J39"/>
    <mergeCell ref="K39:L39"/>
    <mergeCell ref="M39:R39"/>
  </mergeCells>
  <phoneticPr fontId="34" type="noConversion"/>
  <pageMargins left="0.70866141732283472" right="0.70866141732283472" top="0.74803149606299213" bottom="0.74803149606299213" header="0.31496062992125984" footer="0.31496062992125984"/>
  <pageSetup scale="33"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9346E-A991-43CA-895F-3E3BF9898B59}">
  <dimension ref="B1:S79"/>
  <sheetViews>
    <sheetView zoomScale="90" zoomScaleNormal="90" workbookViewId="0">
      <selection activeCell="D19" sqref="D18:D19"/>
    </sheetView>
  </sheetViews>
  <sheetFormatPr baseColWidth="10" defaultColWidth="10.85546875" defaultRowHeight="12.75" x14ac:dyDescent="0.2"/>
  <cols>
    <col min="1" max="1" width="4.5703125" style="54" customWidth="1"/>
    <col min="2" max="2" width="20.28515625" style="53" customWidth="1"/>
    <col min="3" max="3" width="10" style="54" customWidth="1"/>
    <col min="4" max="4" width="11.28515625" style="54" customWidth="1"/>
    <col min="5" max="5" width="11.42578125" style="54" customWidth="1"/>
    <col min="6" max="6" width="11.7109375" style="54" customWidth="1"/>
    <col min="7" max="7" width="13.140625" style="54" customWidth="1"/>
    <col min="8" max="8" width="10.7109375" style="54" customWidth="1"/>
    <col min="9" max="10" width="17" style="54" customWidth="1"/>
    <col min="11" max="11" width="18.28515625" style="54" customWidth="1"/>
    <col min="12" max="16" width="10.85546875" style="54"/>
    <col min="17" max="17" width="15" style="54" customWidth="1"/>
    <col min="18" max="18" width="10.5703125" style="54" customWidth="1"/>
    <col min="19" max="19" width="17" style="54" customWidth="1"/>
    <col min="20" max="16384" width="10.85546875" style="54"/>
  </cols>
  <sheetData>
    <row r="1" spans="2:19" ht="15" thickBot="1" x14ac:dyDescent="0.25">
      <c r="K1" s="6"/>
      <c r="L1" s="6"/>
      <c r="M1" s="6"/>
      <c r="N1" s="6"/>
      <c r="O1" s="6"/>
      <c r="P1" s="6"/>
      <c r="Q1" s="6"/>
      <c r="R1" s="6"/>
      <c r="S1" s="169"/>
    </row>
    <row r="2" spans="2:19" ht="12.75" customHeight="1" x14ac:dyDescent="0.2">
      <c r="B2" s="55"/>
      <c r="C2" s="726" t="s">
        <v>388</v>
      </c>
      <c r="D2" s="726"/>
      <c r="E2" s="726"/>
      <c r="F2" s="726"/>
      <c r="G2" s="726"/>
      <c r="H2" s="726"/>
      <c r="I2" s="56"/>
      <c r="J2" s="202"/>
      <c r="K2" s="727"/>
      <c r="L2" s="729" t="s">
        <v>389</v>
      </c>
      <c r="M2" s="730"/>
      <c r="N2" s="730"/>
      <c r="O2" s="730"/>
      <c r="P2" s="730"/>
      <c r="Q2" s="730"/>
      <c r="R2" s="731"/>
      <c r="S2" s="60"/>
    </row>
    <row r="3" spans="2:19" ht="12.75" customHeight="1" x14ac:dyDescent="0.2">
      <c r="B3" s="57"/>
      <c r="C3" s="732" t="s">
        <v>390</v>
      </c>
      <c r="D3" s="732"/>
      <c r="E3" s="732"/>
      <c r="F3" s="732"/>
      <c r="G3" s="732"/>
      <c r="H3" s="732"/>
      <c r="I3" s="58"/>
      <c r="J3" s="202"/>
      <c r="K3" s="728"/>
      <c r="L3" s="733" t="s">
        <v>390</v>
      </c>
      <c r="M3" s="734"/>
      <c r="N3" s="734"/>
      <c r="O3" s="734"/>
      <c r="P3" s="734"/>
      <c r="Q3" s="734"/>
      <c r="R3" s="735"/>
      <c r="S3" s="60"/>
    </row>
    <row r="4" spans="2:19" ht="14.25" customHeight="1" x14ac:dyDescent="0.2">
      <c r="B4" s="57"/>
      <c r="C4" s="732" t="s">
        <v>391</v>
      </c>
      <c r="D4" s="732"/>
      <c r="E4" s="732"/>
      <c r="F4" s="732"/>
      <c r="G4" s="732"/>
      <c r="H4" s="732"/>
      <c r="I4" s="58"/>
      <c r="J4" s="202"/>
      <c r="K4" s="728"/>
      <c r="L4" s="733" t="s">
        <v>391</v>
      </c>
      <c r="M4" s="734"/>
      <c r="N4" s="734"/>
      <c r="O4" s="734"/>
      <c r="P4" s="734"/>
      <c r="Q4" s="734"/>
      <c r="R4" s="735"/>
      <c r="S4" s="60"/>
    </row>
    <row r="5" spans="2:19" ht="27.75" customHeight="1" x14ac:dyDescent="0.2">
      <c r="B5" s="59"/>
      <c r="C5" s="736" t="s">
        <v>953</v>
      </c>
      <c r="D5" s="736"/>
      <c r="E5" s="736"/>
      <c r="F5" s="736"/>
      <c r="G5" s="736"/>
      <c r="H5" s="736"/>
      <c r="I5" s="60"/>
      <c r="J5" s="202"/>
      <c r="K5" s="728"/>
      <c r="L5" s="737" t="s">
        <v>954</v>
      </c>
      <c r="M5" s="738"/>
      <c r="N5" s="738"/>
      <c r="O5" s="738"/>
      <c r="P5" s="738"/>
      <c r="Q5" s="738"/>
      <c r="R5" s="719"/>
      <c r="S5" s="60"/>
    </row>
    <row r="6" spans="2:19" ht="33.75" customHeight="1" x14ac:dyDescent="0.2">
      <c r="B6" s="715" t="s">
        <v>392</v>
      </c>
      <c r="C6" s="716"/>
      <c r="D6" s="196" t="s">
        <v>109</v>
      </c>
      <c r="E6" s="674" t="s">
        <v>110</v>
      </c>
      <c r="F6" s="717"/>
      <c r="G6" s="200" t="s">
        <v>393</v>
      </c>
      <c r="H6" s="196" t="s">
        <v>2</v>
      </c>
      <c r="I6" s="197" t="s">
        <v>0</v>
      </c>
      <c r="J6" s="201"/>
      <c r="K6" s="715" t="s">
        <v>392</v>
      </c>
      <c r="L6" s="716"/>
      <c r="M6" s="720" t="s">
        <v>109</v>
      </c>
      <c r="N6" s="721"/>
      <c r="O6" s="720" t="s">
        <v>110</v>
      </c>
      <c r="P6" s="721"/>
      <c r="Q6" s="724" t="s">
        <v>393</v>
      </c>
      <c r="R6" s="706" t="s">
        <v>2</v>
      </c>
      <c r="S6" s="666" t="s">
        <v>0</v>
      </c>
    </row>
    <row r="7" spans="2:19" ht="15" customHeight="1" thickBot="1" x14ac:dyDescent="0.25">
      <c r="B7" s="708" t="s">
        <v>394</v>
      </c>
      <c r="C7" s="709"/>
      <c r="D7" s="198" t="s">
        <v>395</v>
      </c>
      <c r="E7" s="676" t="s">
        <v>396</v>
      </c>
      <c r="F7" s="709"/>
      <c r="G7" s="61">
        <v>42309</v>
      </c>
      <c r="H7" s="198">
        <v>2</v>
      </c>
      <c r="I7" s="199" t="s">
        <v>397</v>
      </c>
      <c r="J7" s="201"/>
      <c r="K7" s="718"/>
      <c r="L7" s="719"/>
      <c r="M7" s="722"/>
      <c r="N7" s="723"/>
      <c r="O7" s="722"/>
      <c r="P7" s="723"/>
      <c r="Q7" s="725"/>
      <c r="R7" s="707"/>
      <c r="S7" s="664"/>
    </row>
    <row r="8" spans="2:19" ht="15.75" customHeight="1" thickBot="1" x14ac:dyDescent="0.25">
      <c r="B8" s="710" t="s">
        <v>399</v>
      </c>
      <c r="C8" s="711"/>
      <c r="D8" s="711"/>
      <c r="E8" s="711"/>
      <c r="F8" s="711"/>
      <c r="G8" s="711"/>
      <c r="H8" s="711"/>
      <c r="I8" s="712"/>
      <c r="J8" s="201"/>
      <c r="K8" s="691" t="s">
        <v>394</v>
      </c>
      <c r="L8" s="660"/>
      <c r="M8" s="693" t="s">
        <v>395</v>
      </c>
      <c r="N8" s="693"/>
      <c r="O8" s="713" t="s">
        <v>396</v>
      </c>
      <c r="P8" s="714"/>
      <c r="Q8" s="170">
        <v>42309</v>
      </c>
      <c r="R8" s="171">
        <v>2</v>
      </c>
      <c r="S8" s="199" t="s">
        <v>398</v>
      </c>
    </row>
    <row r="9" spans="2:19" ht="15.75" customHeight="1" thickBot="1" x14ac:dyDescent="0.25">
      <c r="B9" s="699" t="s">
        <v>401</v>
      </c>
      <c r="C9" s="700"/>
      <c r="D9" s="702" t="s">
        <v>402</v>
      </c>
      <c r="E9" s="702" t="s">
        <v>403</v>
      </c>
      <c r="F9" s="702" t="s">
        <v>404</v>
      </c>
      <c r="G9" s="704" t="s">
        <v>405</v>
      </c>
      <c r="H9" s="696" t="s">
        <v>99</v>
      </c>
      <c r="I9" s="697"/>
      <c r="J9" s="201"/>
      <c r="K9" s="687" t="s">
        <v>400</v>
      </c>
      <c r="L9" s="688"/>
      <c r="M9" s="688"/>
      <c r="N9" s="688"/>
      <c r="O9" s="688"/>
      <c r="P9" s="688"/>
      <c r="Q9" s="688"/>
      <c r="R9" s="688"/>
      <c r="S9" s="689"/>
    </row>
    <row r="10" spans="2:19" ht="14.25" customHeight="1" thickBot="1" x14ac:dyDescent="0.25">
      <c r="B10" s="687"/>
      <c r="C10" s="701"/>
      <c r="D10" s="703"/>
      <c r="E10" s="703"/>
      <c r="F10" s="703"/>
      <c r="G10" s="705"/>
      <c r="H10" s="698"/>
      <c r="I10" s="689"/>
      <c r="J10" s="201"/>
      <c r="K10" s="690" t="s">
        <v>401</v>
      </c>
      <c r="L10" s="656"/>
      <c r="M10" s="692">
        <v>1</v>
      </c>
      <c r="N10" s="692">
        <v>2</v>
      </c>
      <c r="O10" s="694">
        <v>3</v>
      </c>
      <c r="P10" s="694">
        <v>4</v>
      </c>
      <c r="Q10" s="692" t="s">
        <v>405</v>
      </c>
      <c r="R10" s="696" t="s">
        <v>99</v>
      </c>
      <c r="S10" s="697"/>
    </row>
    <row r="11" spans="2:19" ht="8.25" customHeight="1" thickBot="1" x14ac:dyDescent="0.25">
      <c r="B11" s="62">
        <v>3</v>
      </c>
      <c r="C11" s="63"/>
      <c r="D11" s="63"/>
      <c r="E11" s="63"/>
      <c r="F11" s="63"/>
      <c r="G11" s="63"/>
      <c r="H11" s="63"/>
      <c r="I11" s="64"/>
      <c r="J11" s="125"/>
      <c r="K11" s="691"/>
      <c r="L11" s="660"/>
      <c r="M11" s="693"/>
      <c r="N11" s="693"/>
      <c r="O11" s="695"/>
      <c r="P11" s="695"/>
      <c r="Q11" s="693"/>
      <c r="R11" s="698"/>
      <c r="S11" s="689"/>
    </row>
    <row r="12" spans="2:19" ht="57.75" customHeight="1" x14ac:dyDescent="0.2">
      <c r="B12" s="653" t="s">
        <v>406</v>
      </c>
      <c r="C12" s="65">
        <v>1</v>
      </c>
      <c r="D12" s="66">
        <v>227</v>
      </c>
      <c r="E12" s="66">
        <v>164</v>
      </c>
      <c r="F12" s="66">
        <v>11</v>
      </c>
      <c r="G12" s="66">
        <f t="shared" ref="G12:G42" si="0">+D12+E12+F12</f>
        <v>402</v>
      </c>
      <c r="H12" s="656"/>
      <c r="I12" s="657"/>
      <c r="J12" s="201"/>
      <c r="K12" s="683" t="s">
        <v>406</v>
      </c>
      <c r="L12" s="172">
        <v>1</v>
      </c>
      <c r="M12" s="67">
        <v>227</v>
      </c>
      <c r="N12" s="67">
        <v>164</v>
      </c>
      <c r="O12" s="67">
        <v>11</v>
      </c>
      <c r="P12" s="67">
        <v>0</v>
      </c>
      <c r="Q12" s="173">
        <f>SUM(M12:P12)</f>
        <v>402</v>
      </c>
      <c r="R12" s="685"/>
      <c r="S12" s="686"/>
    </row>
    <row r="13" spans="2:19" x14ac:dyDescent="0.2">
      <c r="B13" s="654"/>
      <c r="C13" s="68">
        <v>0.4</v>
      </c>
      <c r="D13" s="69">
        <f>+D12*0.4</f>
        <v>90.800000000000011</v>
      </c>
      <c r="E13" s="69">
        <f t="shared" ref="E13" si="1">+E12*0.4</f>
        <v>65.600000000000009</v>
      </c>
      <c r="F13" s="69">
        <v>4</v>
      </c>
      <c r="G13" s="69">
        <f t="shared" si="0"/>
        <v>160.40000000000003</v>
      </c>
      <c r="H13" s="658"/>
      <c r="I13" s="659"/>
      <c r="J13" s="201"/>
      <c r="K13" s="684"/>
      <c r="L13" s="174">
        <v>0.4</v>
      </c>
      <c r="M13" s="69">
        <f>M12*0.4</f>
        <v>90.800000000000011</v>
      </c>
      <c r="N13" s="69">
        <f>N12*0.4</f>
        <v>65.600000000000009</v>
      </c>
      <c r="O13" s="69">
        <v>5</v>
      </c>
      <c r="P13" s="69">
        <f>P12*0.4</f>
        <v>0</v>
      </c>
      <c r="Q13" s="175">
        <f>SUM(M13:P13)</f>
        <v>161.40000000000003</v>
      </c>
      <c r="R13" s="674"/>
      <c r="S13" s="675"/>
    </row>
    <row r="14" spans="2:19" ht="13.5" thickBot="1" x14ac:dyDescent="0.25">
      <c r="B14" s="655"/>
      <c r="C14" s="70">
        <v>0.6</v>
      </c>
      <c r="D14" s="71">
        <f>+D12*0.6</f>
        <v>136.19999999999999</v>
      </c>
      <c r="E14" s="71">
        <f t="shared" ref="E14" si="2">+E12*0.6</f>
        <v>98.399999999999991</v>
      </c>
      <c r="F14" s="71">
        <v>7</v>
      </c>
      <c r="G14" s="71">
        <f t="shared" si="0"/>
        <v>241.59999999999997</v>
      </c>
      <c r="H14" s="660"/>
      <c r="I14" s="661"/>
      <c r="J14" s="201"/>
      <c r="K14" s="684"/>
      <c r="L14" s="176">
        <v>0.6</v>
      </c>
      <c r="M14" s="69">
        <f>M12</f>
        <v>227</v>
      </c>
      <c r="N14" s="69">
        <f>N12*0.6</f>
        <v>98.399999999999991</v>
      </c>
      <c r="O14" s="69">
        <v>6</v>
      </c>
      <c r="P14" s="69">
        <f>P12*0.6</f>
        <v>0</v>
      </c>
      <c r="Q14" s="175">
        <f t="shared" ref="Q14:Q28" si="3">SUM(M14:P14)</f>
        <v>331.4</v>
      </c>
      <c r="R14" s="674"/>
      <c r="S14" s="675"/>
    </row>
    <row r="15" spans="2:19" ht="12.75" customHeight="1" x14ac:dyDescent="0.2">
      <c r="B15" s="654" t="s">
        <v>407</v>
      </c>
      <c r="C15" s="72" t="s">
        <v>405</v>
      </c>
      <c r="D15" s="73">
        <f>+$D$12</f>
        <v>227</v>
      </c>
      <c r="E15" s="73">
        <f>+$E$12</f>
        <v>164</v>
      </c>
      <c r="F15" s="73">
        <f>+$F$12</f>
        <v>11</v>
      </c>
      <c r="G15" s="73">
        <f t="shared" si="0"/>
        <v>402</v>
      </c>
      <c r="H15" s="663"/>
      <c r="I15" s="664"/>
      <c r="J15" s="201"/>
      <c r="K15" s="669" t="s">
        <v>407</v>
      </c>
      <c r="L15" s="172" t="s">
        <v>405</v>
      </c>
      <c r="M15" s="67">
        <f>M12</f>
        <v>227</v>
      </c>
      <c r="N15" s="67">
        <f>N12</f>
        <v>164</v>
      </c>
      <c r="O15" s="67">
        <f>O12</f>
        <v>11</v>
      </c>
      <c r="P15" s="67">
        <f>P12</f>
        <v>0</v>
      </c>
      <c r="Q15" s="173">
        <f t="shared" si="3"/>
        <v>402</v>
      </c>
      <c r="R15" s="674"/>
      <c r="S15" s="675"/>
    </row>
    <row r="16" spans="2:19" ht="15" customHeight="1" x14ac:dyDescent="0.2">
      <c r="B16" s="654"/>
      <c r="C16" s="68">
        <v>0.4</v>
      </c>
      <c r="D16" s="69">
        <v>89</v>
      </c>
      <c r="E16" s="69">
        <v>62</v>
      </c>
      <c r="F16" s="69">
        <v>4</v>
      </c>
      <c r="G16" s="69">
        <f t="shared" si="0"/>
        <v>155</v>
      </c>
      <c r="H16" s="658"/>
      <c r="I16" s="659"/>
      <c r="J16" s="201"/>
      <c r="K16" s="670"/>
      <c r="L16" s="174">
        <v>0.4</v>
      </c>
      <c r="M16" s="69">
        <v>15</v>
      </c>
      <c r="N16" s="69">
        <v>0</v>
      </c>
      <c r="O16" s="69">
        <v>0</v>
      </c>
      <c r="P16" s="69">
        <v>0</v>
      </c>
      <c r="Q16" s="69">
        <f t="shared" si="3"/>
        <v>15</v>
      </c>
      <c r="R16" s="674"/>
      <c r="S16" s="675"/>
    </row>
    <row r="17" spans="2:19" ht="15.75" customHeight="1" thickBot="1" x14ac:dyDescent="0.25">
      <c r="B17" s="654"/>
      <c r="C17" s="74">
        <v>0.6</v>
      </c>
      <c r="D17" s="75">
        <v>134</v>
      </c>
      <c r="E17" s="75">
        <v>94</v>
      </c>
      <c r="F17" s="75">
        <v>6</v>
      </c>
      <c r="G17" s="75">
        <f t="shared" si="0"/>
        <v>234</v>
      </c>
      <c r="H17" s="665"/>
      <c r="I17" s="666"/>
      <c r="J17" s="201"/>
      <c r="K17" s="678"/>
      <c r="L17" s="176">
        <v>0.6</v>
      </c>
      <c r="M17" s="69">
        <v>0</v>
      </c>
      <c r="N17" s="69">
        <v>0</v>
      </c>
      <c r="O17" s="69">
        <v>0</v>
      </c>
      <c r="P17" s="69">
        <v>0</v>
      </c>
      <c r="Q17" s="69">
        <f t="shared" si="3"/>
        <v>0</v>
      </c>
      <c r="R17" s="674"/>
      <c r="S17" s="675"/>
    </row>
    <row r="18" spans="2:19" ht="23.25" customHeight="1" x14ac:dyDescent="0.2">
      <c r="B18" s="653" t="s">
        <v>408</v>
      </c>
      <c r="C18" s="65" t="s">
        <v>405</v>
      </c>
      <c r="D18" s="66">
        <f>+$D$12</f>
        <v>227</v>
      </c>
      <c r="E18" s="66">
        <f>+$E$12</f>
        <v>164</v>
      </c>
      <c r="F18" s="66">
        <f>+$F$12</f>
        <v>11</v>
      </c>
      <c r="G18" s="66">
        <f t="shared" si="0"/>
        <v>402</v>
      </c>
      <c r="H18" s="656"/>
      <c r="I18" s="657"/>
      <c r="J18" s="201"/>
      <c r="K18" s="669" t="s">
        <v>409</v>
      </c>
      <c r="L18" s="172" t="s">
        <v>405</v>
      </c>
      <c r="M18" s="67">
        <f>M12</f>
        <v>227</v>
      </c>
      <c r="N18" s="67">
        <f>N12</f>
        <v>164</v>
      </c>
      <c r="O18" s="67">
        <f>O12</f>
        <v>11</v>
      </c>
      <c r="P18" s="67">
        <f>P12</f>
        <v>0</v>
      </c>
      <c r="Q18" s="173">
        <f t="shared" si="3"/>
        <v>402</v>
      </c>
      <c r="R18" s="674"/>
      <c r="S18" s="675"/>
    </row>
    <row r="19" spans="2:19" x14ac:dyDescent="0.2">
      <c r="B19" s="654"/>
      <c r="C19" s="68">
        <v>0.4</v>
      </c>
      <c r="D19" s="69">
        <v>90</v>
      </c>
      <c r="E19" s="69">
        <v>66</v>
      </c>
      <c r="F19" s="69">
        <v>4</v>
      </c>
      <c r="G19" s="69">
        <f t="shared" si="0"/>
        <v>160</v>
      </c>
      <c r="H19" s="658"/>
      <c r="I19" s="659"/>
      <c r="J19" s="201"/>
      <c r="K19" s="670"/>
      <c r="L19" s="174" t="s">
        <v>410</v>
      </c>
      <c r="M19" s="69">
        <v>91</v>
      </c>
      <c r="N19" s="69">
        <v>18</v>
      </c>
      <c r="O19" s="69">
        <v>5</v>
      </c>
      <c r="P19" s="69">
        <v>0</v>
      </c>
      <c r="Q19" s="69">
        <f t="shared" si="3"/>
        <v>114</v>
      </c>
      <c r="R19" s="674"/>
      <c r="S19" s="675"/>
    </row>
    <row r="20" spans="2:19" ht="15" customHeight="1" x14ac:dyDescent="0.2">
      <c r="B20" s="668"/>
      <c r="C20" s="76">
        <v>0.6</v>
      </c>
      <c r="D20" s="69">
        <v>136</v>
      </c>
      <c r="E20" s="69">
        <v>98</v>
      </c>
      <c r="F20" s="69">
        <v>7</v>
      </c>
      <c r="G20" s="69">
        <f t="shared" si="0"/>
        <v>241</v>
      </c>
      <c r="H20" s="658"/>
      <c r="I20" s="659"/>
      <c r="J20" s="201"/>
      <c r="K20" s="678"/>
      <c r="L20" s="176">
        <v>0.6</v>
      </c>
      <c r="M20" s="69">
        <v>38</v>
      </c>
      <c r="N20" s="69">
        <v>0</v>
      </c>
      <c r="O20" s="69">
        <v>6</v>
      </c>
      <c r="P20" s="69">
        <v>0</v>
      </c>
      <c r="Q20" s="69">
        <f t="shared" si="3"/>
        <v>44</v>
      </c>
      <c r="R20" s="674"/>
      <c r="S20" s="675"/>
    </row>
    <row r="21" spans="2:19" ht="34.5" customHeight="1" x14ac:dyDescent="0.2">
      <c r="B21" s="667" t="s">
        <v>411</v>
      </c>
      <c r="C21" s="77" t="s">
        <v>405</v>
      </c>
      <c r="D21" s="73">
        <f>+$D$12</f>
        <v>227</v>
      </c>
      <c r="E21" s="73">
        <f>+$E$12</f>
        <v>164</v>
      </c>
      <c r="F21" s="73">
        <f>+$F$12</f>
        <v>11</v>
      </c>
      <c r="G21" s="73">
        <f t="shared" si="0"/>
        <v>402</v>
      </c>
      <c r="H21" s="658"/>
      <c r="I21" s="659"/>
      <c r="J21" s="201"/>
      <c r="K21" s="669" t="s">
        <v>411</v>
      </c>
      <c r="L21" s="172" t="s">
        <v>405</v>
      </c>
      <c r="M21" s="67">
        <f>M12</f>
        <v>227</v>
      </c>
      <c r="N21" s="67">
        <f>N12</f>
        <v>164</v>
      </c>
      <c r="O21" s="67">
        <f>O12</f>
        <v>11</v>
      </c>
      <c r="P21" s="67">
        <f>P12</f>
        <v>0</v>
      </c>
      <c r="Q21" s="173">
        <f t="shared" si="3"/>
        <v>402</v>
      </c>
      <c r="R21" s="674"/>
      <c r="S21" s="675"/>
    </row>
    <row r="22" spans="2:19" ht="15.75" customHeight="1" x14ac:dyDescent="0.2">
      <c r="B22" s="654"/>
      <c r="C22" s="68">
        <v>0.4</v>
      </c>
      <c r="D22" s="69">
        <v>0</v>
      </c>
      <c r="E22" s="69">
        <v>0</v>
      </c>
      <c r="F22" s="69">
        <v>0</v>
      </c>
      <c r="G22" s="69">
        <f t="shared" si="0"/>
        <v>0</v>
      </c>
      <c r="H22" s="658"/>
      <c r="I22" s="659"/>
      <c r="J22" s="201"/>
      <c r="K22" s="670"/>
      <c r="L22" s="174" t="s">
        <v>410</v>
      </c>
      <c r="M22" s="69">
        <v>0</v>
      </c>
      <c r="N22" s="69">
        <f t="shared" ref="N22:P23" si="4">N13-N19</f>
        <v>47.600000000000009</v>
      </c>
      <c r="O22" s="177">
        <f t="shared" si="4"/>
        <v>0</v>
      </c>
      <c r="P22" s="69">
        <f t="shared" si="4"/>
        <v>0</v>
      </c>
      <c r="Q22" s="69">
        <f t="shared" si="3"/>
        <v>47.600000000000009</v>
      </c>
      <c r="R22" s="674"/>
      <c r="S22" s="675"/>
    </row>
    <row r="23" spans="2:19" x14ac:dyDescent="0.2">
      <c r="B23" s="668"/>
      <c r="C23" s="76">
        <v>0.6</v>
      </c>
      <c r="D23" s="69">
        <v>1</v>
      </c>
      <c r="E23" s="69">
        <v>0</v>
      </c>
      <c r="F23" s="69">
        <v>0</v>
      </c>
      <c r="G23" s="69">
        <f t="shared" si="0"/>
        <v>1</v>
      </c>
      <c r="H23" s="658"/>
      <c r="I23" s="659"/>
      <c r="J23" s="201"/>
      <c r="K23" s="678"/>
      <c r="L23" s="176">
        <v>0.6</v>
      </c>
      <c r="M23" s="69">
        <f>M41</f>
        <v>95</v>
      </c>
      <c r="N23" s="69">
        <f t="shared" si="4"/>
        <v>98.399999999999991</v>
      </c>
      <c r="O23" s="69">
        <f t="shared" si="4"/>
        <v>0</v>
      </c>
      <c r="P23" s="69">
        <f t="shared" si="4"/>
        <v>0</v>
      </c>
      <c r="Q23" s="69">
        <f t="shared" si="3"/>
        <v>193.39999999999998</v>
      </c>
      <c r="R23" s="674"/>
      <c r="S23" s="675"/>
    </row>
    <row r="24" spans="2:19" ht="15" customHeight="1" x14ac:dyDescent="0.2">
      <c r="B24" s="667" t="s">
        <v>412</v>
      </c>
      <c r="C24" s="77" t="s">
        <v>405</v>
      </c>
      <c r="D24" s="73">
        <f>+$D$12</f>
        <v>227</v>
      </c>
      <c r="E24" s="73">
        <f>+$E$12</f>
        <v>164</v>
      </c>
      <c r="F24" s="73">
        <f>+$F$12</f>
        <v>11</v>
      </c>
      <c r="G24" s="73">
        <f t="shared" si="0"/>
        <v>402</v>
      </c>
      <c r="H24" s="658"/>
      <c r="I24" s="659"/>
      <c r="J24" s="201"/>
      <c r="K24" s="669" t="s">
        <v>413</v>
      </c>
      <c r="L24" s="172" t="s">
        <v>405</v>
      </c>
      <c r="M24" s="67">
        <f>M12+5</f>
        <v>232</v>
      </c>
      <c r="N24" s="67">
        <f>N12</f>
        <v>164</v>
      </c>
      <c r="O24" s="67">
        <f>O12</f>
        <v>11</v>
      </c>
      <c r="P24" s="67">
        <f>P12</f>
        <v>0</v>
      </c>
      <c r="Q24" s="173">
        <f t="shared" si="3"/>
        <v>407</v>
      </c>
      <c r="R24" s="674"/>
      <c r="S24" s="675"/>
    </row>
    <row r="25" spans="2:19" ht="15" customHeight="1" x14ac:dyDescent="0.2">
      <c r="B25" s="654"/>
      <c r="C25" s="68">
        <v>0.4</v>
      </c>
      <c r="D25" s="69">
        <v>89</v>
      </c>
      <c r="E25" s="69">
        <v>64</v>
      </c>
      <c r="F25" s="69">
        <v>4</v>
      </c>
      <c r="G25" s="69">
        <f t="shared" si="0"/>
        <v>157</v>
      </c>
      <c r="H25" s="658"/>
      <c r="I25" s="659"/>
      <c r="J25" s="201"/>
      <c r="K25" s="670"/>
      <c r="L25" s="174" t="s">
        <v>410</v>
      </c>
      <c r="M25" s="69">
        <v>91</v>
      </c>
      <c r="N25" s="69">
        <v>18</v>
      </c>
      <c r="O25" s="69">
        <v>5</v>
      </c>
      <c r="P25" s="69">
        <v>0</v>
      </c>
      <c r="Q25" s="69">
        <f t="shared" si="3"/>
        <v>114</v>
      </c>
      <c r="R25" s="674"/>
      <c r="S25" s="675"/>
    </row>
    <row r="26" spans="2:19" x14ac:dyDescent="0.2">
      <c r="B26" s="668"/>
      <c r="C26" s="76">
        <v>0.6</v>
      </c>
      <c r="D26" s="69">
        <v>134</v>
      </c>
      <c r="E26" s="69">
        <v>96</v>
      </c>
      <c r="F26" s="69">
        <v>7</v>
      </c>
      <c r="G26" s="69">
        <f t="shared" si="0"/>
        <v>237</v>
      </c>
      <c r="H26" s="658"/>
      <c r="I26" s="659"/>
      <c r="J26" s="201"/>
      <c r="K26" s="678"/>
      <c r="L26" s="176">
        <v>0.6</v>
      </c>
      <c r="M26" s="69">
        <v>43</v>
      </c>
      <c r="N26" s="69">
        <v>4</v>
      </c>
      <c r="O26" s="69">
        <v>6</v>
      </c>
      <c r="P26" s="69">
        <v>0</v>
      </c>
      <c r="Q26" s="69">
        <f t="shared" si="3"/>
        <v>53</v>
      </c>
      <c r="R26" s="674"/>
      <c r="S26" s="675"/>
    </row>
    <row r="27" spans="2:19" ht="26.25" customHeight="1" x14ac:dyDescent="0.2">
      <c r="B27" s="667" t="s">
        <v>414</v>
      </c>
      <c r="C27" s="77" t="s">
        <v>405</v>
      </c>
      <c r="D27" s="73">
        <f>+$D$12</f>
        <v>227</v>
      </c>
      <c r="E27" s="73">
        <f>+$E$12</f>
        <v>164</v>
      </c>
      <c r="F27" s="73">
        <f>+$F$12</f>
        <v>11</v>
      </c>
      <c r="G27" s="73">
        <f t="shared" si="0"/>
        <v>402</v>
      </c>
      <c r="H27" s="658"/>
      <c r="I27" s="659"/>
      <c r="J27" s="201"/>
      <c r="K27" s="669" t="s">
        <v>415</v>
      </c>
      <c r="L27" s="172" t="s">
        <v>405</v>
      </c>
      <c r="M27" s="67">
        <f>M21</f>
        <v>227</v>
      </c>
      <c r="N27" s="67">
        <f>N21+4</f>
        <v>168</v>
      </c>
      <c r="O27" s="67">
        <f>O21</f>
        <v>11</v>
      </c>
      <c r="P27" s="67">
        <f>P21</f>
        <v>0</v>
      </c>
      <c r="Q27" s="173">
        <f t="shared" si="3"/>
        <v>406</v>
      </c>
      <c r="R27" s="674"/>
      <c r="S27" s="675"/>
    </row>
    <row r="28" spans="2:19" ht="15" customHeight="1" x14ac:dyDescent="0.2">
      <c r="B28" s="654"/>
      <c r="C28" s="68">
        <v>0.4</v>
      </c>
      <c r="D28" s="69">
        <v>1</v>
      </c>
      <c r="E28" s="69">
        <v>2</v>
      </c>
      <c r="F28" s="69">
        <v>0</v>
      </c>
      <c r="G28" s="69">
        <f t="shared" si="0"/>
        <v>3</v>
      </c>
      <c r="H28" s="658"/>
      <c r="I28" s="659"/>
      <c r="J28" s="201"/>
      <c r="K28" s="670"/>
      <c r="L28" s="174" t="s">
        <v>410</v>
      </c>
      <c r="M28" s="69">
        <v>91</v>
      </c>
      <c r="N28" s="69">
        <v>18</v>
      </c>
      <c r="O28" s="69">
        <v>5</v>
      </c>
      <c r="P28" s="69">
        <v>0</v>
      </c>
      <c r="Q28" s="69">
        <f t="shared" si="3"/>
        <v>114</v>
      </c>
      <c r="R28" s="674"/>
      <c r="S28" s="675"/>
    </row>
    <row r="29" spans="2:19" x14ac:dyDescent="0.2">
      <c r="B29" s="668"/>
      <c r="C29" s="76">
        <v>0.6</v>
      </c>
      <c r="D29" s="69">
        <v>2</v>
      </c>
      <c r="E29" s="69">
        <v>2</v>
      </c>
      <c r="F29" s="69">
        <v>0</v>
      </c>
      <c r="G29" s="69">
        <f t="shared" si="0"/>
        <v>4</v>
      </c>
      <c r="H29" s="658"/>
      <c r="I29" s="659"/>
      <c r="J29" s="201"/>
      <c r="K29" s="678"/>
      <c r="L29" s="176">
        <v>0.6</v>
      </c>
      <c r="M29" s="69">
        <v>43</v>
      </c>
      <c r="N29" s="69">
        <v>4</v>
      </c>
      <c r="O29" s="69">
        <v>6</v>
      </c>
      <c r="P29" s="69">
        <v>0</v>
      </c>
      <c r="Q29" s="69">
        <f>SUM(M29:P29)</f>
        <v>53</v>
      </c>
      <c r="R29" s="674"/>
      <c r="S29" s="675"/>
    </row>
    <row r="30" spans="2:19" ht="15" customHeight="1" x14ac:dyDescent="0.2">
      <c r="B30" s="667" t="s">
        <v>416</v>
      </c>
      <c r="C30" s="77" t="s">
        <v>405</v>
      </c>
      <c r="D30" s="73">
        <f>+$D$12</f>
        <v>227</v>
      </c>
      <c r="E30" s="73">
        <f>+$E$12</f>
        <v>164</v>
      </c>
      <c r="F30" s="73">
        <f>+$F$12</f>
        <v>11</v>
      </c>
      <c r="G30" s="73">
        <f t="shared" si="0"/>
        <v>402</v>
      </c>
      <c r="H30" s="658"/>
      <c r="I30" s="659"/>
      <c r="J30" s="201"/>
      <c r="K30" s="669" t="s">
        <v>417</v>
      </c>
      <c r="L30" s="172" t="s">
        <v>405</v>
      </c>
      <c r="M30" s="67">
        <f>M24</f>
        <v>232</v>
      </c>
      <c r="N30" s="67">
        <f>N24</f>
        <v>164</v>
      </c>
      <c r="O30" s="67">
        <f>O24</f>
        <v>11</v>
      </c>
      <c r="P30" s="67">
        <f>P24</f>
        <v>0</v>
      </c>
      <c r="Q30" s="173">
        <f t="shared" ref="Q30:Q50" si="5">SUM(M30:P30)</f>
        <v>407</v>
      </c>
      <c r="R30" s="674"/>
      <c r="S30" s="675"/>
    </row>
    <row r="31" spans="2:19" ht="15" customHeight="1" x14ac:dyDescent="0.2">
      <c r="B31" s="654"/>
      <c r="C31" s="68">
        <v>0.4</v>
      </c>
      <c r="D31" s="69">
        <v>4</v>
      </c>
      <c r="E31" s="69">
        <v>2</v>
      </c>
      <c r="F31" s="69">
        <v>0</v>
      </c>
      <c r="G31" s="69">
        <f t="shared" si="0"/>
        <v>6</v>
      </c>
      <c r="H31" s="658" t="s">
        <v>418</v>
      </c>
      <c r="I31" s="659"/>
      <c r="J31" s="201"/>
      <c r="K31" s="670"/>
      <c r="L31" s="174" t="s">
        <v>410</v>
      </c>
      <c r="M31" s="69">
        <v>1</v>
      </c>
      <c r="N31" s="69">
        <f t="shared" ref="N31:O32" si="6">N25-N28</f>
        <v>0</v>
      </c>
      <c r="O31" s="69">
        <f t="shared" si="6"/>
        <v>0</v>
      </c>
      <c r="P31" s="69">
        <v>0</v>
      </c>
      <c r="Q31" s="69">
        <f t="shared" si="5"/>
        <v>1</v>
      </c>
      <c r="R31" s="672"/>
      <c r="S31" s="673"/>
    </row>
    <row r="32" spans="2:19" ht="13.5" thickBot="1" x14ac:dyDescent="0.25">
      <c r="B32" s="655"/>
      <c r="C32" s="70">
        <v>0.6</v>
      </c>
      <c r="D32" s="71">
        <v>5</v>
      </c>
      <c r="E32" s="71">
        <v>3</v>
      </c>
      <c r="F32" s="71">
        <v>0</v>
      </c>
      <c r="G32" s="71">
        <f t="shared" si="0"/>
        <v>8</v>
      </c>
      <c r="H32" s="660"/>
      <c r="I32" s="661"/>
      <c r="J32" s="201"/>
      <c r="K32" s="678"/>
      <c r="L32" s="176">
        <v>0.6</v>
      </c>
      <c r="M32" s="69">
        <f>M26-M29</f>
        <v>0</v>
      </c>
      <c r="N32" s="69">
        <f t="shared" si="6"/>
        <v>0</v>
      </c>
      <c r="O32" s="69">
        <f t="shared" si="6"/>
        <v>0</v>
      </c>
      <c r="P32" s="69">
        <v>0</v>
      </c>
      <c r="Q32" s="69">
        <f t="shared" si="5"/>
        <v>0</v>
      </c>
      <c r="R32" s="674"/>
      <c r="S32" s="675"/>
    </row>
    <row r="33" spans="2:19" ht="24" customHeight="1" x14ac:dyDescent="0.2">
      <c r="B33" s="654" t="s">
        <v>419</v>
      </c>
      <c r="C33" s="72" t="s">
        <v>405</v>
      </c>
      <c r="D33" s="73">
        <f>+$D$12</f>
        <v>227</v>
      </c>
      <c r="E33" s="73">
        <f>+$E$12</f>
        <v>164</v>
      </c>
      <c r="F33" s="73">
        <f>+$F$12</f>
        <v>11</v>
      </c>
      <c r="G33" s="73">
        <f t="shared" si="0"/>
        <v>402</v>
      </c>
      <c r="H33" s="663"/>
      <c r="I33" s="664"/>
      <c r="J33" s="201"/>
      <c r="K33" s="669" t="s">
        <v>420</v>
      </c>
      <c r="L33" s="172" t="s">
        <v>405</v>
      </c>
      <c r="M33" s="67">
        <f>M12</f>
        <v>227</v>
      </c>
      <c r="N33" s="67">
        <f>N12</f>
        <v>164</v>
      </c>
      <c r="O33" s="67">
        <f>O12</f>
        <v>11</v>
      </c>
      <c r="P33" s="67">
        <f>P12</f>
        <v>0</v>
      </c>
      <c r="Q33" s="173">
        <f t="shared" si="5"/>
        <v>402</v>
      </c>
      <c r="R33" s="681"/>
      <c r="S33" s="682"/>
    </row>
    <row r="34" spans="2:19" ht="15" customHeight="1" x14ac:dyDescent="0.2">
      <c r="B34" s="654"/>
      <c r="C34" s="68">
        <v>0.4</v>
      </c>
      <c r="D34" s="69">
        <v>89</v>
      </c>
      <c r="E34" s="69">
        <v>64</v>
      </c>
      <c r="F34" s="69">
        <v>4</v>
      </c>
      <c r="G34" s="69">
        <f t="shared" si="0"/>
        <v>157</v>
      </c>
      <c r="H34" s="658"/>
      <c r="I34" s="659"/>
      <c r="J34" s="201"/>
      <c r="K34" s="670"/>
      <c r="L34" s="174" t="s">
        <v>410</v>
      </c>
      <c r="M34" s="69">
        <v>1</v>
      </c>
      <c r="N34" s="69">
        <v>0</v>
      </c>
      <c r="O34" s="69">
        <f t="shared" ref="O34:O35" si="7">O19-O28</f>
        <v>0</v>
      </c>
      <c r="P34" s="69">
        <v>0</v>
      </c>
      <c r="Q34" s="69">
        <f t="shared" si="5"/>
        <v>1</v>
      </c>
      <c r="R34" s="674"/>
      <c r="S34" s="675"/>
    </row>
    <row r="35" spans="2:19" x14ac:dyDescent="0.2">
      <c r="B35" s="668"/>
      <c r="C35" s="76">
        <v>0.6</v>
      </c>
      <c r="D35" s="69">
        <v>133</v>
      </c>
      <c r="E35" s="69">
        <v>96</v>
      </c>
      <c r="F35" s="69">
        <v>7</v>
      </c>
      <c r="G35" s="69">
        <f t="shared" si="0"/>
        <v>236</v>
      </c>
      <c r="H35" s="658"/>
      <c r="I35" s="659"/>
      <c r="J35" s="201"/>
      <c r="K35" s="678"/>
      <c r="L35" s="176">
        <v>0.6</v>
      </c>
      <c r="M35" s="69">
        <v>0</v>
      </c>
      <c r="N35" s="69">
        <v>0</v>
      </c>
      <c r="O35" s="69">
        <f t="shared" si="7"/>
        <v>0</v>
      </c>
      <c r="P35" s="69">
        <v>0</v>
      </c>
      <c r="Q35" s="69">
        <f>SUM(M35:P35)</f>
        <v>0</v>
      </c>
      <c r="R35" s="674"/>
      <c r="S35" s="675"/>
    </row>
    <row r="36" spans="2:19" ht="27.75" customHeight="1" x14ac:dyDescent="0.2">
      <c r="B36" s="667" t="s">
        <v>421</v>
      </c>
      <c r="C36" s="77" t="s">
        <v>405</v>
      </c>
      <c r="D36" s="73">
        <f>+$D$12</f>
        <v>227</v>
      </c>
      <c r="E36" s="73">
        <f>+$E$12</f>
        <v>164</v>
      </c>
      <c r="F36" s="73">
        <f>+$F$12</f>
        <v>11</v>
      </c>
      <c r="G36" s="73">
        <f t="shared" si="0"/>
        <v>402</v>
      </c>
      <c r="H36" s="658"/>
      <c r="I36" s="659"/>
      <c r="J36" s="201"/>
      <c r="K36" s="669" t="s">
        <v>422</v>
      </c>
      <c r="L36" s="172" t="s">
        <v>405</v>
      </c>
      <c r="M36" s="67">
        <f>M37+M38</f>
        <v>214</v>
      </c>
      <c r="N36" s="67">
        <f>N37+N38</f>
        <v>127</v>
      </c>
      <c r="O36" s="67">
        <f>O37+O38</f>
        <v>4</v>
      </c>
      <c r="P36" s="67">
        <v>0</v>
      </c>
      <c r="Q36" s="173">
        <f t="shared" si="5"/>
        <v>345</v>
      </c>
      <c r="R36" s="672" t="s">
        <v>453</v>
      </c>
      <c r="S36" s="673"/>
    </row>
    <row r="37" spans="2:19" x14ac:dyDescent="0.2">
      <c r="B37" s="654"/>
      <c r="C37" s="68">
        <v>0.4</v>
      </c>
      <c r="D37" s="69">
        <v>88</v>
      </c>
      <c r="E37" s="69">
        <v>61</v>
      </c>
      <c r="F37" s="69">
        <v>4</v>
      </c>
      <c r="G37" s="69">
        <f t="shared" si="0"/>
        <v>153</v>
      </c>
      <c r="H37" s="658"/>
      <c r="I37" s="659"/>
      <c r="J37" s="201"/>
      <c r="K37" s="670"/>
      <c r="L37" s="174" t="s">
        <v>410</v>
      </c>
      <c r="M37" s="69">
        <v>86</v>
      </c>
      <c r="N37" s="69">
        <v>51</v>
      </c>
      <c r="O37" s="69">
        <v>2</v>
      </c>
      <c r="P37" s="69">
        <v>1</v>
      </c>
      <c r="Q37" s="69">
        <f t="shared" si="5"/>
        <v>140</v>
      </c>
      <c r="R37" s="672"/>
      <c r="S37" s="673"/>
    </row>
    <row r="38" spans="2:19" x14ac:dyDescent="0.2">
      <c r="B38" s="668"/>
      <c r="C38" s="76">
        <v>0.6</v>
      </c>
      <c r="D38" s="69">
        <v>132</v>
      </c>
      <c r="E38" s="69">
        <v>92</v>
      </c>
      <c r="F38" s="69">
        <v>6</v>
      </c>
      <c r="G38" s="69">
        <f t="shared" si="0"/>
        <v>230</v>
      </c>
      <c r="H38" s="658"/>
      <c r="I38" s="659"/>
      <c r="J38" s="201"/>
      <c r="K38" s="678"/>
      <c r="L38" s="176">
        <v>0.6</v>
      </c>
      <c r="M38" s="69">
        <v>128</v>
      </c>
      <c r="N38" s="69">
        <v>76</v>
      </c>
      <c r="O38" s="69">
        <v>2</v>
      </c>
      <c r="P38" s="69">
        <v>2</v>
      </c>
      <c r="Q38" s="69">
        <f t="shared" si="5"/>
        <v>208</v>
      </c>
      <c r="R38" s="672"/>
      <c r="S38" s="673"/>
    </row>
    <row r="39" spans="2:19" ht="24" customHeight="1" x14ac:dyDescent="0.2">
      <c r="B39" s="667" t="s">
        <v>423</v>
      </c>
      <c r="C39" s="77" t="s">
        <v>405</v>
      </c>
      <c r="D39" s="73">
        <f>+$D$12</f>
        <v>227</v>
      </c>
      <c r="E39" s="73">
        <f>+$E$12</f>
        <v>164</v>
      </c>
      <c r="F39" s="73">
        <f>+$F$12</f>
        <v>11</v>
      </c>
      <c r="G39" s="73">
        <f t="shared" si="0"/>
        <v>402</v>
      </c>
      <c r="H39" s="658"/>
      <c r="I39" s="659"/>
      <c r="J39" s="201"/>
      <c r="K39" s="669" t="s">
        <v>424</v>
      </c>
      <c r="L39" s="172" t="s">
        <v>405</v>
      </c>
      <c r="M39" s="67">
        <f>+M40+M41</f>
        <v>159</v>
      </c>
      <c r="N39" s="67">
        <f>N40+N41</f>
        <v>66</v>
      </c>
      <c r="O39" s="67">
        <f>O40+O41</f>
        <v>0.8</v>
      </c>
      <c r="P39" s="67">
        <v>0</v>
      </c>
      <c r="Q39" s="173">
        <f t="shared" si="5"/>
        <v>225.8</v>
      </c>
      <c r="R39" s="672" t="s">
        <v>453</v>
      </c>
      <c r="S39" s="673"/>
    </row>
    <row r="40" spans="2:19" x14ac:dyDescent="0.2">
      <c r="B40" s="654"/>
      <c r="C40" s="68">
        <v>0.4</v>
      </c>
      <c r="D40" s="69">
        <v>1</v>
      </c>
      <c r="E40" s="69">
        <v>3</v>
      </c>
      <c r="F40" s="69">
        <v>0</v>
      </c>
      <c r="G40" s="69">
        <f t="shared" si="0"/>
        <v>4</v>
      </c>
      <c r="H40" s="658"/>
      <c r="I40" s="659"/>
      <c r="J40" s="201"/>
      <c r="K40" s="670"/>
      <c r="L40" s="174" t="s">
        <v>410</v>
      </c>
      <c r="M40" s="69">
        <v>64</v>
      </c>
      <c r="N40" s="69">
        <v>26</v>
      </c>
      <c r="O40" s="69">
        <v>0.4</v>
      </c>
      <c r="P40" s="69">
        <v>0</v>
      </c>
      <c r="Q40" s="69">
        <f t="shared" si="5"/>
        <v>90.4</v>
      </c>
      <c r="R40" s="672"/>
      <c r="S40" s="673"/>
    </row>
    <row r="41" spans="2:19" x14ac:dyDescent="0.2">
      <c r="B41" s="668"/>
      <c r="C41" s="76">
        <v>0.6</v>
      </c>
      <c r="D41" s="69">
        <v>1</v>
      </c>
      <c r="E41" s="69">
        <v>4</v>
      </c>
      <c r="F41" s="69">
        <v>1</v>
      </c>
      <c r="G41" s="69">
        <f t="shared" si="0"/>
        <v>6</v>
      </c>
      <c r="H41" s="658"/>
      <c r="I41" s="659"/>
      <c r="J41" s="201"/>
      <c r="K41" s="678"/>
      <c r="L41" s="178">
        <v>0.6</v>
      </c>
      <c r="M41" s="69">
        <v>95</v>
      </c>
      <c r="N41" s="75">
        <v>40</v>
      </c>
      <c r="O41" s="75">
        <v>0.4</v>
      </c>
      <c r="P41" s="75">
        <v>0</v>
      </c>
      <c r="Q41" s="75">
        <f t="shared" si="5"/>
        <v>135.4</v>
      </c>
      <c r="R41" s="672"/>
      <c r="S41" s="673"/>
    </row>
    <row r="42" spans="2:19" ht="26.25" customHeight="1" x14ac:dyDescent="0.2">
      <c r="B42" s="667" t="s">
        <v>425</v>
      </c>
      <c r="C42" s="77" t="s">
        <v>405</v>
      </c>
      <c r="D42" s="73">
        <f>+$D$12</f>
        <v>227</v>
      </c>
      <c r="E42" s="73">
        <f>+$E$12</f>
        <v>164</v>
      </c>
      <c r="F42" s="73">
        <f>+$F$12</f>
        <v>11</v>
      </c>
      <c r="G42" s="73">
        <f t="shared" si="0"/>
        <v>402</v>
      </c>
      <c r="H42" s="658"/>
      <c r="I42" s="659"/>
      <c r="J42" s="201"/>
      <c r="K42" s="669" t="s">
        <v>426</v>
      </c>
      <c r="L42" s="172" t="s">
        <v>405</v>
      </c>
      <c r="M42" s="67">
        <f>+M43+M44</f>
        <v>73</v>
      </c>
      <c r="N42" s="67">
        <f>N43+N44</f>
        <v>47</v>
      </c>
      <c r="O42" s="67">
        <f>O43+O44</f>
        <v>4</v>
      </c>
      <c r="P42" s="67">
        <v>0</v>
      </c>
      <c r="Q42" s="173">
        <f t="shared" si="5"/>
        <v>124</v>
      </c>
      <c r="R42" s="672" t="s">
        <v>453</v>
      </c>
      <c r="S42" s="673"/>
    </row>
    <row r="43" spans="2:19" ht="15" customHeight="1" x14ac:dyDescent="0.2">
      <c r="B43" s="654"/>
      <c r="C43" s="68">
        <v>0.4</v>
      </c>
      <c r="D43" s="69">
        <v>2</v>
      </c>
      <c r="E43" s="69">
        <v>2</v>
      </c>
      <c r="F43" s="69">
        <v>0</v>
      </c>
      <c r="G43" s="69">
        <v>0</v>
      </c>
      <c r="H43" s="658" t="s">
        <v>427</v>
      </c>
      <c r="I43" s="659"/>
      <c r="J43" s="201"/>
      <c r="K43" s="670"/>
      <c r="L43" s="174" t="s">
        <v>410</v>
      </c>
      <c r="M43" s="69">
        <v>29</v>
      </c>
      <c r="N43" s="69">
        <v>19</v>
      </c>
      <c r="O43" s="69">
        <v>2</v>
      </c>
      <c r="P43" s="69">
        <v>0</v>
      </c>
      <c r="Q43" s="69">
        <f t="shared" si="5"/>
        <v>50</v>
      </c>
      <c r="R43" s="672"/>
      <c r="S43" s="673"/>
    </row>
    <row r="44" spans="2:19" ht="15.75" customHeight="1" thickBot="1" x14ac:dyDescent="0.25">
      <c r="B44" s="654"/>
      <c r="C44" s="74">
        <v>0.6</v>
      </c>
      <c r="D44" s="75">
        <v>4</v>
      </c>
      <c r="E44" s="75">
        <v>2</v>
      </c>
      <c r="F44" s="75">
        <v>0</v>
      </c>
      <c r="G44" s="75">
        <f t="shared" ref="G44:G77" si="8">+D44+E44+F44</f>
        <v>6</v>
      </c>
      <c r="H44" s="665"/>
      <c r="I44" s="666"/>
      <c r="J44" s="201"/>
      <c r="K44" s="678"/>
      <c r="L44" s="178">
        <v>0.6</v>
      </c>
      <c r="M44" s="75">
        <v>44</v>
      </c>
      <c r="N44" s="75">
        <v>28</v>
      </c>
      <c r="O44" s="75">
        <v>2</v>
      </c>
      <c r="P44" s="75">
        <v>0</v>
      </c>
      <c r="Q44" s="75">
        <f t="shared" si="5"/>
        <v>74</v>
      </c>
      <c r="R44" s="672"/>
      <c r="S44" s="673"/>
    </row>
    <row r="45" spans="2:19" ht="27" customHeight="1" x14ac:dyDescent="0.2">
      <c r="B45" s="653" t="s">
        <v>428</v>
      </c>
      <c r="C45" s="65" t="s">
        <v>405</v>
      </c>
      <c r="D45" s="66">
        <f>D46+D47</f>
        <v>223</v>
      </c>
      <c r="E45" s="66">
        <f>E46+E47</f>
        <v>152</v>
      </c>
      <c r="F45" s="66">
        <f>F46+F47</f>
        <v>11</v>
      </c>
      <c r="G45" s="66">
        <f t="shared" si="8"/>
        <v>386</v>
      </c>
      <c r="H45" s="656" t="s">
        <v>429</v>
      </c>
      <c r="I45" s="657"/>
      <c r="J45" s="201"/>
      <c r="K45" s="669" t="s">
        <v>430</v>
      </c>
      <c r="L45" s="172" t="s">
        <v>405</v>
      </c>
      <c r="M45" s="67">
        <f>+M46+M47</f>
        <v>87</v>
      </c>
      <c r="N45" s="67">
        <f>N46+N47</f>
        <v>23</v>
      </c>
      <c r="O45" s="67">
        <f>O46+O47</f>
        <v>3.2</v>
      </c>
      <c r="P45" s="67">
        <v>0</v>
      </c>
      <c r="Q45" s="173">
        <f t="shared" si="5"/>
        <v>113.2</v>
      </c>
      <c r="R45" s="672" t="s">
        <v>453</v>
      </c>
      <c r="S45" s="673"/>
    </row>
    <row r="46" spans="2:19" x14ac:dyDescent="0.2">
      <c r="B46" s="654"/>
      <c r="C46" s="68">
        <v>0.4</v>
      </c>
      <c r="D46" s="69">
        <v>89</v>
      </c>
      <c r="E46" s="69">
        <v>61</v>
      </c>
      <c r="F46" s="69">
        <v>4</v>
      </c>
      <c r="G46" s="69">
        <f t="shared" si="8"/>
        <v>154</v>
      </c>
      <c r="H46" s="658"/>
      <c r="I46" s="659"/>
      <c r="J46" s="201"/>
      <c r="K46" s="670"/>
      <c r="L46" s="174" t="s">
        <v>410</v>
      </c>
      <c r="M46" s="69">
        <v>35</v>
      </c>
      <c r="N46" s="69">
        <v>9</v>
      </c>
      <c r="O46" s="69">
        <v>1.2</v>
      </c>
      <c r="P46" s="69">
        <v>1</v>
      </c>
      <c r="Q46" s="69">
        <f t="shared" si="5"/>
        <v>46.2</v>
      </c>
      <c r="R46" s="672"/>
      <c r="S46" s="673"/>
    </row>
    <row r="47" spans="2:19" x14ac:dyDescent="0.2">
      <c r="B47" s="668"/>
      <c r="C47" s="76">
        <v>0.6</v>
      </c>
      <c r="D47" s="69">
        <v>134</v>
      </c>
      <c r="E47" s="69">
        <v>91</v>
      </c>
      <c r="F47" s="69">
        <v>7</v>
      </c>
      <c r="G47" s="69">
        <f t="shared" si="8"/>
        <v>232</v>
      </c>
      <c r="H47" s="658"/>
      <c r="I47" s="659"/>
      <c r="J47" s="201"/>
      <c r="K47" s="678"/>
      <c r="L47" s="178">
        <v>0.6</v>
      </c>
      <c r="M47" s="75">
        <v>52</v>
      </c>
      <c r="N47" s="75">
        <v>14</v>
      </c>
      <c r="O47" s="75">
        <v>2</v>
      </c>
      <c r="P47" s="75">
        <v>2</v>
      </c>
      <c r="Q47" s="75">
        <f t="shared" si="5"/>
        <v>70</v>
      </c>
      <c r="R47" s="672"/>
      <c r="S47" s="673"/>
    </row>
    <row r="48" spans="2:19" ht="24.75" customHeight="1" x14ac:dyDescent="0.2">
      <c r="B48" s="667" t="s">
        <v>431</v>
      </c>
      <c r="C48" s="77" t="s">
        <v>405</v>
      </c>
      <c r="D48" s="67">
        <f>D49+D50</f>
        <v>217</v>
      </c>
      <c r="E48" s="67">
        <f>E49+E50</f>
        <v>147</v>
      </c>
      <c r="F48" s="67">
        <f>F49+F50</f>
        <v>11</v>
      </c>
      <c r="G48" s="67">
        <f t="shared" si="8"/>
        <v>375</v>
      </c>
      <c r="H48" s="658" t="s">
        <v>429</v>
      </c>
      <c r="I48" s="659"/>
      <c r="J48" s="201"/>
      <c r="K48" s="669" t="s">
        <v>763</v>
      </c>
      <c r="L48" s="172" t="s">
        <v>405</v>
      </c>
      <c r="M48" s="67">
        <f>+M49+M50</f>
        <v>219</v>
      </c>
      <c r="N48" s="67">
        <f>N49+N50</f>
        <v>97</v>
      </c>
      <c r="O48" s="67">
        <f>O49+O50</f>
        <v>12</v>
      </c>
      <c r="P48" s="67">
        <f>P12</f>
        <v>0</v>
      </c>
      <c r="Q48" s="173">
        <f t="shared" si="5"/>
        <v>328</v>
      </c>
      <c r="R48" s="672" t="s">
        <v>453</v>
      </c>
      <c r="S48" s="673"/>
    </row>
    <row r="49" spans="2:19" ht="45.75" customHeight="1" x14ac:dyDescent="0.2">
      <c r="B49" s="654"/>
      <c r="C49" s="68">
        <v>0.4</v>
      </c>
      <c r="D49" s="69">
        <v>87</v>
      </c>
      <c r="E49" s="69">
        <v>59</v>
      </c>
      <c r="F49" s="69">
        <v>4</v>
      </c>
      <c r="G49" s="69">
        <f t="shared" si="8"/>
        <v>150</v>
      </c>
      <c r="H49" s="658"/>
      <c r="I49" s="659"/>
      <c r="J49" s="201"/>
      <c r="K49" s="670"/>
      <c r="L49" s="174" t="s">
        <v>410</v>
      </c>
      <c r="M49" s="69">
        <v>88</v>
      </c>
      <c r="N49" s="69">
        <v>39</v>
      </c>
      <c r="O49" s="69">
        <v>5</v>
      </c>
      <c r="P49" s="69">
        <v>0</v>
      </c>
      <c r="Q49" s="69">
        <f t="shared" si="5"/>
        <v>132</v>
      </c>
      <c r="R49" s="679"/>
      <c r="S49" s="680"/>
    </row>
    <row r="50" spans="2:19" x14ac:dyDescent="0.2">
      <c r="B50" s="668"/>
      <c r="C50" s="76">
        <v>0.6</v>
      </c>
      <c r="D50" s="69">
        <v>130</v>
      </c>
      <c r="E50" s="69">
        <v>88</v>
      </c>
      <c r="F50" s="69">
        <v>7</v>
      </c>
      <c r="G50" s="69">
        <f t="shared" si="8"/>
        <v>225</v>
      </c>
      <c r="H50" s="658"/>
      <c r="I50" s="659"/>
      <c r="J50" s="201"/>
      <c r="K50" s="678"/>
      <c r="L50" s="178">
        <v>0.6</v>
      </c>
      <c r="M50" s="75">
        <v>131</v>
      </c>
      <c r="N50" s="75">
        <v>58</v>
      </c>
      <c r="O50" s="75">
        <v>7</v>
      </c>
      <c r="P50" s="75">
        <v>0</v>
      </c>
      <c r="Q50" s="75">
        <f t="shared" si="5"/>
        <v>196</v>
      </c>
      <c r="R50" s="672"/>
      <c r="S50" s="673"/>
    </row>
    <row r="51" spans="2:19" ht="27" customHeight="1" x14ac:dyDescent="0.2">
      <c r="B51" s="667" t="s">
        <v>432</v>
      </c>
      <c r="C51" s="77" t="s">
        <v>405</v>
      </c>
      <c r="D51" s="67">
        <v>0</v>
      </c>
      <c r="E51" s="67">
        <v>0</v>
      </c>
      <c r="F51" s="67">
        <v>0</v>
      </c>
      <c r="G51" s="67">
        <f t="shared" si="8"/>
        <v>0</v>
      </c>
      <c r="H51" s="658" t="s">
        <v>429</v>
      </c>
      <c r="I51" s="659"/>
      <c r="J51" s="201"/>
      <c r="K51" s="669" t="s">
        <v>433</v>
      </c>
      <c r="L51" s="172" t="s">
        <v>405</v>
      </c>
      <c r="M51" s="67">
        <f>+M52+M53</f>
        <v>319</v>
      </c>
      <c r="N51" s="67">
        <f>N52+N53</f>
        <v>136</v>
      </c>
      <c r="O51" s="67">
        <f>O52+O53</f>
        <v>4</v>
      </c>
      <c r="P51" s="67">
        <f t="shared" ref="P51:P53" si="9">P39+P42+P45</f>
        <v>0</v>
      </c>
      <c r="Q51" s="173">
        <f t="shared" ref="Q51:Q56" si="10">SUM(M51:P51)</f>
        <v>459</v>
      </c>
      <c r="R51" s="672" t="s">
        <v>453</v>
      </c>
      <c r="S51" s="673"/>
    </row>
    <row r="52" spans="2:19" x14ac:dyDescent="0.2">
      <c r="B52" s="654"/>
      <c r="C52" s="68">
        <v>0.4</v>
      </c>
      <c r="D52" s="69">
        <v>0</v>
      </c>
      <c r="E52" s="69">
        <v>0</v>
      </c>
      <c r="F52" s="69">
        <v>0</v>
      </c>
      <c r="G52" s="69">
        <f t="shared" si="8"/>
        <v>0</v>
      </c>
      <c r="H52" s="658"/>
      <c r="I52" s="659"/>
      <c r="J52" s="201"/>
      <c r="K52" s="670"/>
      <c r="L52" s="174" t="s">
        <v>410</v>
      </c>
      <c r="M52" s="69">
        <v>128</v>
      </c>
      <c r="N52" s="69">
        <v>54</v>
      </c>
      <c r="O52" s="69">
        <v>2</v>
      </c>
      <c r="P52" s="69">
        <v>2</v>
      </c>
      <c r="Q52" s="69">
        <f t="shared" si="10"/>
        <v>186</v>
      </c>
      <c r="R52" s="672"/>
      <c r="S52" s="673"/>
    </row>
    <row r="53" spans="2:19" x14ac:dyDescent="0.2">
      <c r="B53" s="668"/>
      <c r="C53" s="76">
        <v>0.6</v>
      </c>
      <c r="D53" s="69">
        <v>0</v>
      </c>
      <c r="E53" s="69">
        <v>0</v>
      </c>
      <c r="F53" s="69">
        <v>0</v>
      </c>
      <c r="G53" s="69">
        <f t="shared" si="8"/>
        <v>0</v>
      </c>
      <c r="H53" s="658"/>
      <c r="I53" s="659"/>
      <c r="J53" s="201"/>
      <c r="K53" s="678"/>
      <c r="L53" s="178">
        <v>0.6</v>
      </c>
      <c r="M53" s="75">
        <v>191</v>
      </c>
      <c r="N53" s="75">
        <v>82</v>
      </c>
      <c r="O53" s="75">
        <v>2</v>
      </c>
      <c r="P53" s="75">
        <f t="shared" si="9"/>
        <v>2</v>
      </c>
      <c r="Q53" s="75">
        <f t="shared" si="10"/>
        <v>277</v>
      </c>
      <c r="R53" s="672"/>
      <c r="S53" s="673"/>
    </row>
    <row r="54" spans="2:19" ht="21" customHeight="1" x14ac:dyDescent="0.2">
      <c r="B54" s="667" t="s">
        <v>434</v>
      </c>
      <c r="C54" s="77" t="s">
        <v>405</v>
      </c>
      <c r="D54" s="67">
        <v>0</v>
      </c>
      <c r="E54" s="67">
        <v>0</v>
      </c>
      <c r="F54" s="67">
        <v>0</v>
      </c>
      <c r="G54" s="67">
        <f t="shared" si="8"/>
        <v>0</v>
      </c>
      <c r="H54" s="658" t="s">
        <v>429</v>
      </c>
      <c r="I54" s="659"/>
      <c r="J54" s="201"/>
      <c r="K54" s="669" t="s">
        <v>435</v>
      </c>
      <c r="L54" s="172" t="s">
        <v>405</v>
      </c>
      <c r="M54" s="67">
        <f>M39+M42+M45</f>
        <v>319</v>
      </c>
      <c r="N54" s="67">
        <f>N12</f>
        <v>164</v>
      </c>
      <c r="O54" s="67">
        <f>O12</f>
        <v>11</v>
      </c>
      <c r="P54" s="67">
        <f>P12</f>
        <v>0</v>
      </c>
      <c r="Q54" s="173">
        <f t="shared" si="10"/>
        <v>494</v>
      </c>
      <c r="R54" s="672" t="s">
        <v>453</v>
      </c>
      <c r="S54" s="673"/>
    </row>
    <row r="55" spans="2:19" ht="15.75" customHeight="1" x14ac:dyDescent="0.2">
      <c r="B55" s="654"/>
      <c r="C55" s="68">
        <v>0.4</v>
      </c>
      <c r="D55" s="69">
        <v>0</v>
      </c>
      <c r="E55" s="69">
        <v>0</v>
      </c>
      <c r="F55" s="69">
        <v>0</v>
      </c>
      <c r="G55" s="69">
        <f t="shared" si="8"/>
        <v>0</v>
      </c>
      <c r="H55" s="658"/>
      <c r="I55" s="659"/>
      <c r="J55" s="201"/>
      <c r="K55" s="670"/>
      <c r="L55" s="174" t="s">
        <v>410</v>
      </c>
      <c r="M55" s="75">
        <v>0</v>
      </c>
      <c r="N55" s="69">
        <v>0</v>
      </c>
      <c r="O55" s="69">
        <v>0</v>
      </c>
      <c r="P55" s="69">
        <v>0</v>
      </c>
      <c r="Q55" s="69">
        <f t="shared" si="10"/>
        <v>0</v>
      </c>
      <c r="R55" s="674"/>
      <c r="S55" s="675"/>
    </row>
    <row r="56" spans="2:19" ht="13.5" thickBot="1" x14ac:dyDescent="0.25">
      <c r="B56" s="655"/>
      <c r="C56" s="70">
        <v>0.6</v>
      </c>
      <c r="D56" s="71">
        <v>0</v>
      </c>
      <c r="E56" s="71">
        <v>0</v>
      </c>
      <c r="F56" s="71">
        <v>0</v>
      </c>
      <c r="G56" s="71">
        <f t="shared" si="8"/>
        <v>0</v>
      </c>
      <c r="H56" s="660"/>
      <c r="I56" s="661"/>
      <c r="J56" s="201"/>
      <c r="K56" s="671"/>
      <c r="L56" s="179">
        <v>0.6</v>
      </c>
      <c r="M56" s="71">
        <v>0</v>
      </c>
      <c r="N56" s="71">
        <v>0</v>
      </c>
      <c r="O56" s="71">
        <v>0</v>
      </c>
      <c r="P56" s="71">
        <v>0</v>
      </c>
      <c r="Q56" s="71">
        <f t="shared" si="10"/>
        <v>0</v>
      </c>
      <c r="R56" s="676"/>
      <c r="S56" s="677"/>
    </row>
    <row r="57" spans="2:19" ht="12.75" customHeight="1" x14ac:dyDescent="0.2">
      <c r="B57" s="654" t="s">
        <v>436</v>
      </c>
      <c r="C57" s="72" t="s">
        <v>405</v>
      </c>
      <c r="D57" s="73">
        <f>D58+D59</f>
        <v>223</v>
      </c>
      <c r="E57" s="73">
        <f>E58+E59</f>
        <v>151</v>
      </c>
      <c r="F57" s="73">
        <f t="shared" ref="F57" si="11">SUM(F58:F59)</f>
        <v>11</v>
      </c>
      <c r="G57" s="73">
        <f t="shared" si="8"/>
        <v>385</v>
      </c>
      <c r="H57" s="663" t="s">
        <v>429</v>
      </c>
      <c r="I57" s="664"/>
      <c r="J57" s="201"/>
      <c r="K57" s="6"/>
      <c r="L57" s="6"/>
      <c r="M57" s="6"/>
      <c r="N57" s="6"/>
      <c r="O57" s="6"/>
      <c r="P57" s="6"/>
      <c r="Q57" s="6"/>
      <c r="R57" s="6"/>
      <c r="S57" s="6"/>
    </row>
    <row r="58" spans="2:19" ht="14.25" x14ac:dyDescent="0.2">
      <c r="B58" s="654"/>
      <c r="C58" s="68">
        <v>0.4</v>
      </c>
      <c r="D58" s="69">
        <v>89</v>
      </c>
      <c r="E58" s="69">
        <v>60</v>
      </c>
      <c r="F58" s="69">
        <v>4</v>
      </c>
      <c r="G58" s="69">
        <f t="shared" si="8"/>
        <v>153</v>
      </c>
      <c r="H58" s="658"/>
      <c r="I58" s="659"/>
      <c r="J58" s="201"/>
      <c r="K58" s="6" t="s">
        <v>775</v>
      </c>
      <c r="L58" s="6"/>
      <c r="M58" s="6"/>
      <c r="N58" s="6"/>
      <c r="O58" s="6"/>
      <c r="P58" s="6"/>
      <c r="Q58" s="6"/>
      <c r="R58" s="6"/>
      <c r="S58" s="6"/>
    </row>
    <row r="59" spans="2:19" x14ac:dyDescent="0.2">
      <c r="B59" s="668"/>
      <c r="C59" s="76">
        <v>0.6</v>
      </c>
      <c r="D59" s="69">
        <v>134</v>
      </c>
      <c r="E59" s="69">
        <v>91</v>
      </c>
      <c r="F59" s="69">
        <v>7</v>
      </c>
      <c r="G59" s="69">
        <f t="shared" si="8"/>
        <v>232</v>
      </c>
      <c r="H59" s="658"/>
      <c r="I59" s="659"/>
      <c r="J59" s="201"/>
    </row>
    <row r="60" spans="2:19" ht="12.75" customHeight="1" x14ac:dyDescent="0.2">
      <c r="B60" s="667" t="s">
        <v>437</v>
      </c>
      <c r="C60" s="77" t="s">
        <v>405</v>
      </c>
      <c r="D60" s="67">
        <f>D61+D62</f>
        <v>223</v>
      </c>
      <c r="E60" s="67">
        <f>E61+E62</f>
        <v>151</v>
      </c>
      <c r="F60" s="67">
        <f>F61+F62</f>
        <v>11</v>
      </c>
      <c r="G60" s="67">
        <f t="shared" si="8"/>
        <v>385</v>
      </c>
      <c r="H60" s="658" t="s">
        <v>429</v>
      </c>
      <c r="I60" s="659"/>
      <c r="J60" s="201"/>
    </row>
    <row r="61" spans="2:19" x14ac:dyDescent="0.2">
      <c r="B61" s="654"/>
      <c r="C61" s="68">
        <v>0.4</v>
      </c>
      <c r="D61" s="69">
        <v>89</v>
      </c>
      <c r="E61" s="69">
        <v>60</v>
      </c>
      <c r="F61" s="69">
        <v>4</v>
      </c>
      <c r="G61" s="69">
        <f t="shared" si="8"/>
        <v>153</v>
      </c>
      <c r="H61" s="658"/>
      <c r="I61" s="659"/>
      <c r="J61" s="201"/>
    </row>
    <row r="62" spans="2:19" x14ac:dyDescent="0.2">
      <c r="B62" s="668"/>
      <c r="C62" s="76">
        <v>0.6</v>
      </c>
      <c r="D62" s="69">
        <v>134</v>
      </c>
      <c r="E62" s="69">
        <v>91</v>
      </c>
      <c r="F62" s="69">
        <v>7</v>
      </c>
      <c r="G62" s="69">
        <f t="shared" si="8"/>
        <v>232</v>
      </c>
      <c r="H62" s="658"/>
      <c r="I62" s="659"/>
      <c r="J62" s="201"/>
    </row>
    <row r="63" spans="2:19" ht="12.75" customHeight="1" x14ac:dyDescent="0.2">
      <c r="B63" s="667" t="s">
        <v>438</v>
      </c>
      <c r="C63" s="77" t="s">
        <v>405</v>
      </c>
      <c r="D63" s="67">
        <v>0</v>
      </c>
      <c r="E63" s="67">
        <v>0</v>
      </c>
      <c r="F63" s="67">
        <v>0</v>
      </c>
      <c r="G63" s="67">
        <f t="shared" si="8"/>
        <v>0</v>
      </c>
      <c r="H63" s="658" t="s">
        <v>429</v>
      </c>
      <c r="I63" s="659"/>
      <c r="J63" s="201"/>
    </row>
    <row r="64" spans="2:19" x14ac:dyDescent="0.2">
      <c r="B64" s="654"/>
      <c r="C64" s="68">
        <v>0.4</v>
      </c>
      <c r="D64" s="69">
        <v>0</v>
      </c>
      <c r="E64" s="69">
        <v>0</v>
      </c>
      <c r="F64" s="69">
        <v>0</v>
      </c>
      <c r="G64" s="69">
        <f t="shared" si="8"/>
        <v>0</v>
      </c>
      <c r="H64" s="658"/>
      <c r="I64" s="659"/>
      <c r="J64" s="201"/>
    </row>
    <row r="65" spans="2:10" x14ac:dyDescent="0.2">
      <c r="B65" s="668"/>
      <c r="C65" s="76">
        <v>0.6</v>
      </c>
      <c r="D65" s="69">
        <v>0</v>
      </c>
      <c r="E65" s="69">
        <v>0</v>
      </c>
      <c r="F65" s="69">
        <v>0</v>
      </c>
      <c r="G65" s="69">
        <f t="shared" si="8"/>
        <v>0</v>
      </c>
      <c r="H65" s="658"/>
      <c r="I65" s="659"/>
      <c r="J65" s="201"/>
    </row>
    <row r="66" spans="2:10" ht="12.75" customHeight="1" x14ac:dyDescent="0.2">
      <c r="B66" s="667" t="s">
        <v>439</v>
      </c>
      <c r="C66" s="77" t="s">
        <v>405</v>
      </c>
      <c r="D66" s="67">
        <v>0</v>
      </c>
      <c r="E66" s="67">
        <v>0</v>
      </c>
      <c r="F66" s="67">
        <v>0</v>
      </c>
      <c r="G66" s="67">
        <f t="shared" si="8"/>
        <v>0</v>
      </c>
      <c r="H66" s="658" t="s">
        <v>429</v>
      </c>
      <c r="I66" s="659"/>
      <c r="J66" s="201"/>
    </row>
    <row r="67" spans="2:10" ht="15.75" customHeight="1" x14ac:dyDescent="0.2">
      <c r="B67" s="654"/>
      <c r="C67" s="68">
        <v>0.4</v>
      </c>
      <c r="D67" s="69">
        <v>0</v>
      </c>
      <c r="E67" s="69">
        <v>0</v>
      </c>
      <c r="F67" s="69">
        <v>0</v>
      </c>
      <c r="G67" s="69">
        <f t="shared" si="8"/>
        <v>0</v>
      </c>
      <c r="H67" s="658"/>
      <c r="I67" s="659"/>
      <c r="J67" s="201"/>
    </row>
    <row r="68" spans="2:10" ht="15.75" customHeight="1" thickBot="1" x14ac:dyDescent="0.25">
      <c r="B68" s="654"/>
      <c r="C68" s="74">
        <v>0.6</v>
      </c>
      <c r="D68" s="75">
        <v>0</v>
      </c>
      <c r="E68" s="75">
        <v>0</v>
      </c>
      <c r="F68" s="75">
        <v>0</v>
      </c>
      <c r="G68" s="75">
        <f t="shared" si="8"/>
        <v>0</v>
      </c>
      <c r="H68" s="665"/>
      <c r="I68" s="666"/>
      <c r="J68" s="201"/>
    </row>
    <row r="69" spans="2:10" ht="12.75" customHeight="1" x14ac:dyDescent="0.2">
      <c r="B69" s="653" t="s">
        <v>440</v>
      </c>
      <c r="C69" s="65" t="s">
        <v>405</v>
      </c>
      <c r="D69" s="66">
        <f>D70+D71</f>
        <v>97</v>
      </c>
      <c r="E69" s="66">
        <f t="shared" ref="E69:F69" si="12">E70+E71</f>
        <v>29</v>
      </c>
      <c r="F69" s="66">
        <f t="shared" si="12"/>
        <v>3</v>
      </c>
      <c r="G69" s="66">
        <f t="shared" si="8"/>
        <v>129</v>
      </c>
      <c r="H69" s="656"/>
      <c r="I69" s="657"/>
      <c r="J69" s="201"/>
    </row>
    <row r="70" spans="2:10" ht="15.75" customHeight="1" x14ac:dyDescent="0.2">
      <c r="B70" s="654"/>
      <c r="C70" s="68">
        <v>0.4</v>
      </c>
      <c r="D70" s="69">
        <v>39</v>
      </c>
      <c r="E70" s="69">
        <v>12</v>
      </c>
      <c r="F70" s="69">
        <v>1</v>
      </c>
      <c r="G70" s="69">
        <f t="shared" si="8"/>
        <v>52</v>
      </c>
      <c r="H70" s="658" t="s">
        <v>429</v>
      </c>
      <c r="I70" s="659"/>
      <c r="J70" s="201"/>
    </row>
    <row r="71" spans="2:10" ht="15.75" customHeight="1" thickBot="1" x14ac:dyDescent="0.25">
      <c r="B71" s="655"/>
      <c r="C71" s="70">
        <v>0.6</v>
      </c>
      <c r="D71" s="71">
        <v>58</v>
      </c>
      <c r="E71" s="71">
        <v>17</v>
      </c>
      <c r="F71" s="71">
        <v>2</v>
      </c>
      <c r="G71" s="71">
        <f t="shared" si="8"/>
        <v>77</v>
      </c>
      <c r="H71" s="660"/>
      <c r="I71" s="661"/>
      <c r="J71" s="201"/>
    </row>
    <row r="72" spans="2:10" ht="12.75" customHeight="1" x14ac:dyDescent="0.2">
      <c r="B72" s="654" t="s">
        <v>441</v>
      </c>
      <c r="C72" s="72" t="s">
        <v>405</v>
      </c>
      <c r="D72" s="73">
        <f>D73+D74</f>
        <v>206</v>
      </c>
      <c r="E72" s="73">
        <f>E73+E74</f>
        <v>143</v>
      </c>
      <c r="F72" s="73">
        <f t="shared" ref="F72" si="13">F73+F74</f>
        <v>11</v>
      </c>
      <c r="G72" s="73">
        <f t="shared" si="8"/>
        <v>360</v>
      </c>
      <c r="H72" s="663" t="s">
        <v>429</v>
      </c>
      <c r="I72" s="664"/>
      <c r="J72" s="201"/>
    </row>
    <row r="73" spans="2:10" ht="15.75" customHeight="1" x14ac:dyDescent="0.2">
      <c r="B73" s="654"/>
      <c r="C73" s="68">
        <v>0.4</v>
      </c>
      <c r="D73" s="69">
        <v>82</v>
      </c>
      <c r="E73" s="69">
        <v>57</v>
      </c>
      <c r="F73" s="69">
        <v>4</v>
      </c>
      <c r="G73" s="69">
        <f t="shared" si="8"/>
        <v>143</v>
      </c>
      <c r="H73" s="658"/>
      <c r="I73" s="659"/>
      <c r="J73" s="201"/>
    </row>
    <row r="74" spans="2:10" ht="15.75" customHeight="1" thickBot="1" x14ac:dyDescent="0.25">
      <c r="B74" s="654"/>
      <c r="C74" s="74">
        <v>0.6</v>
      </c>
      <c r="D74" s="75">
        <v>124</v>
      </c>
      <c r="E74" s="75">
        <v>86</v>
      </c>
      <c r="F74" s="75">
        <v>7</v>
      </c>
      <c r="G74" s="75">
        <f t="shared" si="8"/>
        <v>217</v>
      </c>
      <c r="H74" s="665"/>
      <c r="I74" s="666"/>
      <c r="J74" s="201"/>
    </row>
    <row r="75" spans="2:10" x14ac:dyDescent="0.2">
      <c r="B75" s="653" t="s">
        <v>442</v>
      </c>
      <c r="C75" s="65" t="s">
        <v>405</v>
      </c>
      <c r="D75" s="66">
        <f>D76+D77</f>
        <v>194</v>
      </c>
      <c r="E75" s="66">
        <f>E76+E77</f>
        <v>128</v>
      </c>
      <c r="F75" s="66">
        <f t="shared" ref="F75" si="14">F76+F77</f>
        <v>8</v>
      </c>
      <c r="G75" s="66">
        <f t="shared" si="8"/>
        <v>330</v>
      </c>
      <c r="H75" s="656" t="s">
        <v>429</v>
      </c>
      <c r="I75" s="657"/>
      <c r="J75" s="201"/>
    </row>
    <row r="76" spans="2:10" ht="15.75" customHeight="1" x14ac:dyDescent="0.2">
      <c r="B76" s="654"/>
      <c r="C76" s="68">
        <v>0.4</v>
      </c>
      <c r="D76" s="69">
        <v>78</v>
      </c>
      <c r="E76" s="69">
        <v>51</v>
      </c>
      <c r="F76" s="69">
        <v>3</v>
      </c>
      <c r="G76" s="69">
        <f t="shared" si="8"/>
        <v>132</v>
      </c>
      <c r="H76" s="658"/>
      <c r="I76" s="659"/>
      <c r="J76" s="201"/>
    </row>
    <row r="77" spans="2:10" ht="15.75" customHeight="1" thickBot="1" x14ac:dyDescent="0.25">
      <c r="B77" s="655"/>
      <c r="C77" s="70">
        <v>0.6</v>
      </c>
      <c r="D77" s="71">
        <v>116</v>
      </c>
      <c r="E77" s="71">
        <v>77</v>
      </c>
      <c r="F77" s="71">
        <v>5</v>
      </c>
      <c r="G77" s="71">
        <f t="shared" si="8"/>
        <v>198</v>
      </c>
      <c r="H77" s="660"/>
      <c r="I77" s="661"/>
      <c r="J77" s="201"/>
    </row>
    <row r="78" spans="2:10" ht="19.5" customHeight="1" x14ac:dyDescent="0.2"/>
    <row r="79" spans="2:10" ht="65.25" customHeight="1" x14ac:dyDescent="0.2">
      <c r="B79" s="662" t="s">
        <v>730</v>
      </c>
      <c r="C79" s="662"/>
      <c r="D79" s="662"/>
      <c r="E79" s="662"/>
      <c r="F79" s="662"/>
    </row>
  </sheetData>
  <mergeCells count="186">
    <mergeCell ref="C2:H2"/>
    <mergeCell ref="K2:K5"/>
    <mergeCell ref="L2:R2"/>
    <mergeCell ref="C3:H3"/>
    <mergeCell ref="L3:R3"/>
    <mergeCell ref="C4:H4"/>
    <mergeCell ref="L4:R4"/>
    <mergeCell ref="C5:H5"/>
    <mergeCell ref="L5:R5"/>
    <mergeCell ref="R6:R7"/>
    <mergeCell ref="S6:S7"/>
    <mergeCell ref="B7:C7"/>
    <mergeCell ref="E7:F7"/>
    <mergeCell ref="B8:I8"/>
    <mergeCell ref="K8:L8"/>
    <mergeCell ref="M8:N8"/>
    <mergeCell ref="O8:P8"/>
    <mergeCell ref="B6:C6"/>
    <mergeCell ref="E6:F6"/>
    <mergeCell ref="K6:L7"/>
    <mergeCell ref="M6:N7"/>
    <mergeCell ref="O6:P7"/>
    <mergeCell ref="Q6:Q7"/>
    <mergeCell ref="B12:B14"/>
    <mergeCell ref="H12:I12"/>
    <mergeCell ref="K12:K14"/>
    <mergeCell ref="R12:S12"/>
    <mergeCell ref="H13:I13"/>
    <mergeCell ref="R13:S13"/>
    <mergeCell ref="H14:I14"/>
    <mergeCell ref="R14:S14"/>
    <mergeCell ref="K9:S9"/>
    <mergeCell ref="K10:L11"/>
    <mergeCell ref="M10:M11"/>
    <mergeCell ref="N10:N11"/>
    <mergeCell ref="O10:O11"/>
    <mergeCell ref="P10:P11"/>
    <mergeCell ref="Q10:Q11"/>
    <mergeCell ref="R10:S11"/>
    <mergeCell ref="B9:C10"/>
    <mergeCell ref="D9:D10"/>
    <mergeCell ref="E9:E10"/>
    <mergeCell ref="F9:F10"/>
    <mergeCell ref="G9:G10"/>
    <mergeCell ref="H9:I10"/>
    <mergeCell ref="B18:B20"/>
    <mergeCell ref="H18:I18"/>
    <mergeCell ref="K18:K20"/>
    <mergeCell ref="R18:S18"/>
    <mergeCell ref="H19:I19"/>
    <mergeCell ref="R19:S19"/>
    <mergeCell ref="H20:I20"/>
    <mergeCell ref="R20:S20"/>
    <mergeCell ref="B15:B17"/>
    <mergeCell ref="H15:I15"/>
    <mergeCell ref="K15:K17"/>
    <mergeCell ref="R15:S15"/>
    <mergeCell ref="H16:I16"/>
    <mergeCell ref="R16:S16"/>
    <mergeCell ref="H17:I17"/>
    <mergeCell ref="R17:S17"/>
    <mergeCell ref="B24:B26"/>
    <mergeCell ref="H24:I24"/>
    <mergeCell ref="K24:K26"/>
    <mergeCell ref="R24:S24"/>
    <mergeCell ref="H25:I25"/>
    <mergeCell ref="R25:S25"/>
    <mergeCell ref="H26:I26"/>
    <mergeCell ref="R26:S26"/>
    <mergeCell ref="B21:B23"/>
    <mergeCell ref="H21:I21"/>
    <mergeCell ref="K21:K23"/>
    <mergeCell ref="R21:S21"/>
    <mergeCell ref="H22:I22"/>
    <mergeCell ref="R22:S22"/>
    <mergeCell ref="H23:I23"/>
    <mergeCell ref="R23:S23"/>
    <mergeCell ref="B30:B32"/>
    <mergeCell ref="H30:I30"/>
    <mergeCell ref="K30:K32"/>
    <mergeCell ref="R30:S30"/>
    <mergeCell ref="H31:I31"/>
    <mergeCell ref="R31:S31"/>
    <mergeCell ref="H32:I32"/>
    <mergeCell ref="R32:S32"/>
    <mergeCell ref="B27:B29"/>
    <mergeCell ref="H27:I27"/>
    <mergeCell ref="K27:K29"/>
    <mergeCell ref="R27:S27"/>
    <mergeCell ref="H28:I28"/>
    <mergeCell ref="R28:S28"/>
    <mergeCell ref="H29:I29"/>
    <mergeCell ref="R29:S29"/>
    <mergeCell ref="B36:B38"/>
    <mergeCell ref="H36:I36"/>
    <mergeCell ref="K36:K38"/>
    <mergeCell ref="R36:S36"/>
    <mergeCell ref="H37:I37"/>
    <mergeCell ref="R37:S37"/>
    <mergeCell ref="H38:I38"/>
    <mergeCell ref="R38:S38"/>
    <mergeCell ref="B33:B35"/>
    <mergeCell ref="H33:I33"/>
    <mergeCell ref="K33:K35"/>
    <mergeCell ref="R33:S33"/>
    <mergeCell ref="H34:I34"/>
    <mergeCell ref="R34:S34"/>
    <mergeCell ref="H35:I35"/>
    <mergeCell ref="R35:S35"/>
    <mergeCell ref="B42:B44"/>
    <mergeCell ref="H42:I42"/>
    <mergeCell ref="K42:K44"/>
    <mergeCell ref="R42:S42"/>
    <mergeCell ref="H43:I43"/>
    <mergeCell ref="R43:S43"/>
    <mergeCell ref="H44:I44"/>
    <mergeCell ref="R44:S44"/>
    <mergeCell ref="B39:B41"/>
    <mergeCell ref="H39:I39"/>
    <mergeCell ref="K39:K41"/>
    <mergeCell ref="R39:S39"/>
    <mergeCell ref="H40:I40"/>
    <mergeCell ref="R40:S40"/>
    <mergeCell ref="H41:I41"/>
    <mergeCell ref="R41:S41"/>
    <mergeCell ref="B48:B50"/>
    <mergeCell ref="H48:I48"/>
    <mergeCell ref="K48:K50"/>
    <mergeCell ref="R48:S48"/>
    <mergeCell ref="H49:I49"/>
    <mergeCell ref="R49:S49"/>
    <mergeCell ref="H50:I50"/>
    <mergeCell ref="R50:S50"/>
    <mergeCell ref="B45:B47"/>
    <mergeCell ref="H45:I45"/>
    <mergeCell ref="K45:K47"/>
    <mergeCell ref="R45:S45"/>
    <mergeCell ref="H46:I46"/>
    <mergeCell ref="R46:S46"/>
    <mergeCell ref="H47:I47"/>
    <mergeCell ref="R47:S47"/>
    <mergeCell ref="B54:B56"/>
    <mergeCell ref="H54:I54"/>
    <mergeCell ref="K54:K56"/>
    <mergeCell ref="R54:S54"/>
    <mergeCell ref="H55:I55"/>
    <mergeCell ref="R55:S55"/>
    <mergeCell ref="H56:I56"/>
    <mergeCell ref="R56:S56"/>
    <mergeCell ref="B51:B53"/>
    <mergeCell ref="H51:I51"/>
    <mergeCell ref="K51:K53"/>
    <mergeCell ref="R51:S51"/>
    <mergeCell ref="H52:I52"/>
    <mergeCell ref="R52:S52"/>
    <mergeCell ref="H53:I53"/>
    <mergeCell ref="R53:S53"/>
    <mergeCell ref="B63:B65"/>
    <mergeCell ref="H63:I63"/>
    <mergeCell ref="H64:I64"/>
    <mergeCell ref="H65:I65"/>
    <mergeCell ref="B66:B68"/>
    <mergeCell ref="H66:I66"/>
    <mergeCell ref="H67:I67"/>
    <mergeCell ref="H68:I68"/>
    <mergeCell ref="B57:B59"/>
    <mergeCell ref="H57:I57"/>
    <mergeCell ref="H58:I58"/>
    <mergeCell ref="H59:I59"/>
    <mergeCell ref="B60:B62"/>
    <mergeCell ref="H60:I60"/>
    <mergeCell ref="H61:I61"/>
    <mergeCell ref="H62:I62"/>
    <mergeCell ref="B75:B77"/>
    <mergeCell ref="H75:I75"/>
    <mergeCell ref="H76:I76"/>
    <mergeCell ref="H77:I77"/>
    <mergeCell ref="B79:F79"/>
    <mergeCell ref="B69:B71"/>
    <mergeCell ref="H69:I69"/>
    <mergeCell ref="H70:I70"/>
    <mergeCell ref="H71:I71"/>
    <mergeCell ref="B72:B74"/>
    <mergeCell ref="H72:I72"/>
    <mergeCell ref="H73:I73"/>
    <mergeCell ref="H74:I74"/>
  </mergeCells>
  <conditionalFormatting sqref="D31:F32 D34:F35 D37:F38 D43:F44 D16:F17 D40:F41 D12:F14 D22:F23 H12:H37 H39:H44 D25:F26 D28:F29 D19:F20">
    <cfRule type="cellIs" dxfId="108" priority="109" operator="lessThan">
      <formula>0</formula>
    </cfRule>
  </conditionalFormatting>
  <conditionalFormatting sqref="D15:F15">
    <cfRule type="cellIs" dxfId="107" priority="87" operator="lessThan">
      <formula>0</formula>
    </cfRule>
  </conditionalFormatting>
  <conditionalFormatting sqref="H46">
    <cfRule type="cellIs" dxfId="106" priority="108" operator="lessThan">
      <formula>0</formula>
    </cfRule>
  </conditionalFormatting>
  <conditionalFormatting sqref="D46:F47">
    <cfRule type="cellIs" dxfId="105" priority="107" operator="lessThan">
      <formula>0</formula>
    </cfRule>
  </conditionalFormatting>
  <conditionalFormatting sqref="E45:F45">
    <cfRule type="cellIs" dxfId="104" priority="106" operator="lessThan">
      <formula>0</formula>
    </cfRule>
  </conditionalFormatting>
  <conditionalFormatting sqref="D49:F50">
    <cfRule type="cellIs" dxfId="103" priority="105" operator="lessThan">
      <formula>0</formula>
    </cfRule>
  </conditionalFormatting>
  <conditionalFormatting sqref="D48:F48">
    <cfRule type="cellIs" dxfId="102" priority="104" operator="lessThan">
      <formula>0</formula>
    </cfRule>
  </conditionalFormatting>
  <conditionalFormatting sqref="D52:F53">
    <cfRule type="cellIs" dxfId="101" priority="103" operator="lessThan">
      <formula>0</formula>
    </cfRule>
  </conditionalFormatting>
  <conditionalFormatting sqref="D51:F51">
    <cfRule type="cellIs" dxfId="100" priority="102" operator="lessThan">
      <formula>0</formula>
    </cfRule>
  </conditionalFormatting>
  <conditionalFormatting sqref="D55:F56">
    <cfRule type="cellIs" dxfId="99" priority="101" operator="lessThan">
      <formula>0</formula>
    </cfRule>
  </conditionalFormatting>
  <conditionalFormatting sqref="D54:F54">
    <cfRule type="cellIs" dxfId="98" priority="100" operator="lessThan">
      <formula>0</formula>
    </cfRule>
  </conditionalFormatting>
  <conditionalFormatting sqref="D58:F59">
    <cfRule type="cellIs" dxfId="97" priority="99" operator="lessThan">
      <formula>0</formula>
    </cfRule>
  </conditionalFormatting>
  <conditionalFormatting sqref="D57:F57">
    <cfRule type="cellIs" dxfId="96" priority="98" operator="lessThan">
      <formula>0</formula>
    </cfRule>
  </conditionalFormatting>
  <conditionalFormatting sqref="D61:F62">
    <cfRule type="cellIs" dxfId="95" priority="97" operator="lessThan">
      <formula>0</formula>
    </cfRule>
  </conditionalFormatting>
  <conditionalFormatting sqref="D60:F60">
    <cfRule type="cellIs" dxfId="94" priority="96" operator="lessThan">
      <formula>0</formula>
    </cfRule>
  </conditionalFormatting>
  <conditionalFormatting sqref="D64:F65">
    <cfRule type="cellIs" dxfId="93" priority="95" operator="lessThan">
      <formula>0</formula>
    </cfRule>
  </conditionalFormatting>
  <conditionalFormatting sqref="D63:F63">
    <cfRule type="cellIs" dxfId="92" priority="94" operator="lessThan">
      <formula>0</formula>
    </cfRule>
  </conditionalFormatting>
  <conditionalFormatting sqref="D67:F68">
    <cfRule type="cellIs" dxfId="91" priority="93" operator="lessThan">
      <formula>0</formula>
    </cfRule>
  </conditionalFormatting>
  <conditionalFormatting sqref="D66:F66">
    <cfRule type="cellIs" dxfId="90" priority="92" operator="lessThan">
      <formula>0</formula>
    </cfRule>
  </conditionalFormatting>
  <conditionalFormatting sqref="D73:F74">
    <cfRule type="cellIs" dxfId="89" priority="91" operator="lessThan">
      <formula>0</formula>
    </cfRule>
  </conditionalFormatting>
  <conditionalFormatting sqref="D72:F72">
    <cfRule type="cellIs" dxfId="88" priority="90" operator="lessThan">
      <formula>0</formula>
    </cfRule>
  </conditionalFormatting>
  <conditionalFormatting sqref="D45">
    <cfRule type="cellIs" dxfId="87" priority="89" operator="lessThan">
      <formula>0</formula>
    </cfRule>
  </conditionalFormatting>
  <conditionalFormatting sqref="D70:F71">
    <cfRule type="cellIs" dxfId="86" priority="88" operator="lessThan">
      <formula>0</formula>
    </cfRule>
  </conditionalFormatting>
  <conditionalFormatting sqref="H45">
    <cfRule type="cellIs" dxfId="85" priority="86" operator="lessThan">
      <formula>0</formula>
    </cfRule>
  </conditionalFormatting>
  <conditionalFormatting sqref="D76:F77">
    <cfRule type="cellIs" dxfId="84" priority="85" operator="lessThan">
      <formula>0</formula>
    </cfRule>
  </conditionalFormatting>
  <conditionalFormatting sqref="H47:H77">
    <cfRule type="cellIs" dxfId="83" priority="84" operator="lessThan">
      <formula>0</formula>
    </cfRule>
  </conditionalFormatting>
  <conditionalFormatting sqref="D18:F18">
    <cfRule type="cellIs" dxfId="82" priority="83" operator="lessThan">
      <formula>0</formula>
    </cfRule>
  </conditionalFormatting>
  <conditionalFormatting sqref="D21:F21">
    <cfRule type="cellIs" dxfId="81" priority="82" operator="lessThan">
      <formula>0</formula>
    </cfRule>
  </conditionalFormatting>
  <conditionalFormatting sqref="D24:F24">
    <cfRule type="cellIs" dxfId="80" priority="81" operator="lessThan">
      <formula>0</formula>
    </cfRule>
  </conditionalFormatting>
  <conditionalFormatting sqref="D27:F27">
    <cfRule type="cellIs" dxfId="79" priority="80" operator="lessThan">
      <formula>0</formula>
    </cfRule>
  </conditionalFormatting>
  <conditionalFormatting sqref="D30:F30">
    <cfRule type="cellIs" dxfId="78" priority="79" operator="lessThan">
      <formula>0</formula>
    </cfRule>
  </conditionalFormatting>
  <conditionalFormatting sqref="D33:F33">
    <cfRule type="cellIs" dxfId="77" priority="78" operator="lessThan">
      <formula>0</formula>
    </cfRule>
  </conditionalFormatting>
  <conditionalFormatting sqref="D36:F36">
    <cfRule type="cellIs" dxfId="76" priority="77" operator="lessThan">
      <formula>0</formula>
    </cfRule>
  </conditionalFormatting>
  <conditionalFormatting sqref="D39:F39">
    <cfRule type="cellIs" dxfId="75" priority="76" operator="lessThan">
      <formula>0</formula>
    </cfRule>
  </conditionalFormatting>
  <conditionalFormatting sqref="D42:F42">
    <cfRule type="cellIs" dxfId="74" priority="75" operator="lessThan">
      <formula>0</formula>
    </cfRule>
  </conditionalFormatting>
  <conditionalFormatting sqref="D75:F75">
    <cfRule type="cellIs" dxfId="73" priority="74" operator="lessThan">
      <formula>0</formula>
    </cfRule>
  </conditionalFormatting>
  <conditionalFormatting sqref="D69:F69">
    <cfRule type="cellIs" dxfId="72" priority="73" operator="lessThan">
      <formula>0</formula>
    </cfRule>
  </conditionalFormatting>
  <conditionalFormatting sqref="G46:G47">
    <cfRule type="cellIs" dxfId="71" priority="71" operator="lessThan">
      <formula>0</formula>
    </cfRule>
  </conditionalFormatting>
  <conditionalFormatting sqref="G45">
    <cfRule type="cellIs" dxfId="70" priority="70" operator="lessThan">
      <formula>0</formula>
    </cfRule>
  </conditionalFormatting>
  <conditionalFormatting sqref="G49:G50">
    <cfRule type="cellIs" dxfId="69" priority="69" operator="lessThan">
      <formula>0</formula>
    </cfRule>
  </conditionalFormatting>
  <conditionalFormatting sqref="G48">
    <cfRule type="cellIs" dxfId="68" priority="68" operator="lessThan">
      <formula>0</formula>
    </cfRule>
  </conditionalFormatting>
  <conditionalFormatting sqref="G52:G53">
    <cfRule type="cellIs" dxfId="67" priority="67" operator="lessThan">
      <formula>0</formula>
    </cfRule>
  </conditionalFormatting>
  <conditionalFormatting sqref="G51">
    <cfRule type="cellIs" dxfId="66" priority="66" operator="lessThan">
      <formula>0</formula>
    </cfRule>
  </conditionalFormatting>
  <conditionalFormatting sqref="G55:G56">
    <cfRule type="cellIs" dxfId="65" priority="65" operator="lessThan">
      <formula>0</formula>
    </cfRule>
  </conditionalFormatting>
  <conditionalFormatting sqref="G54">
    <cfRule type="cellIs" dxfId="64" priority="64" operator="lessThan">
      <formula>0</formula>
    </cfRule>
  </conditionalFormatting>
  <conditionalFormatting sqref="G58:G59">
    <cfRule type="cellIs" dxfId="63" priority="63" operator="lessThan">
      <formula>0</formula>
    </cfRule>
  </conditionalFormatting>
  <conditionalFormatting sqref="G57">
    <cfRule type="cellIs" dxfId="62" priority="62" operator="lessThan">
      <formula>0</formula>
    </cfRule>
  </conditionalFormatting>
  <conditionalFormatting sqref="G61:G62">
    <cfRule type="cellIs" dxfId="61" priority="61" operator="lessThan">
      <formula>0</formula>
    </cfRule>
  </conditionalFormatting>
  <conditionalFormatting sqref="G60">
    <cfRule type="cellIs" dxfId="60" priority="60" operator="lessThan">
      <formula>0</formula>
    </cfRule>
  </conditionalFormatting>
  <conditionalFormatting sqref="G64:G65">
    <cfRule type="cellIs" dxfId="59" priority="59" operator="lessThan">
      <formula>0</formula>
    </cfRule>
  </conditionalFormatting>
  <conditionalFormatting sqref="G63">
    <cfRule type="cellIs" dxfId="58" priority="58" operator="lessThan">
      <formula>0</formula>
    </cfRule>
  </conditionalFormatting>
  <conditionalFormatting sqref="G67:G68">
    <cfRule type="cellIs" dxfId="57" priority="57" operator="lessThan">
      <formula>0</formula>
    </cfRule>
  </conditionalFormatting>
  <conditionalFormatting sqref="G66">
    <cfRule type="cellIs" dxfId="56" priority="56" operator="lessThan">
      <formula>0</formula>
    </cfRule>
  </conditionalFormatting>
  <conditionalFormatting sqref="G73:G74">
    <cfRule type="cellIs" dxfId="55" priority="55" operator="lessThan">
      <formula>0</formula>
    </cfRule>
  </conditionalFormatting>
  <conditionalFormatting sqref="G72">
    <cfRule type="cellIs" dxfId="54" priority="54" operator="lessThan">
      <formula>0</formula>
    </cfRule>
  </conditionalFormatting>
  <conditionalFormatting sqref="G70:G71">
    <cfRule type="cellIs" dxfId="53" priority="53" operator="lessThan">
      <formula>0</formula>
    </cfRule>
  </conditionalFormatting>
  <conditionalFormatting sqref="G15">
    <cfRule type="cellIs" dxfId="52" priority="52" operator="lessThan">
      <formula>0</formula>
    </cfRule>
  </conditionalFormatting>
  <conditionalFormatting sqref="G76:G77">
    <cfRule type="cellIs" dxfId="51" priority="51" operator="lessThan">
      <formula>0</formula>
    </cfRule>
  </conditionalFormatting>
  <conditionalFormatting sqref="G18">
    <cfRule type="cellIs" dxfId="50" priority="50" operator="lessThan">
      <formula>0</formula>
    </cfRule>
  </conditionalFormatting>
  <conditionalFormatting sqref="G21">
    <cfRule type="cellIs" dxfId="49" priority="49" operator="lessThan">
      <formula>0</formula>
    </cfRule>
  </conditionalFormatting>
  <conditionalFormatting sqref="G24">
    <cfRule type="cellIs" dxfId="48" priority="48" operator="lessThan">
      <formula>0</formula>
    </cfRule>
  </conditionalFormatting>
  <conditionalFormatting sqref="G27">
    <cfRule type="cellIs" dxfId="47" priority="47" operator="lessThan">
      <formula>0</formula>
    </cfRule>
  </conditionalFormatting>
  <conditionalFormatting sqref="G30">
    <cfRule type="cellIs" dxfId="46" priority="46" operator="lessThan">
      <formula>0</formula>
    </cfRule>
  </conditionalFormatting>
  <conditionalFormatting sqref="G33">
    <cfRule type="cellIs" dxfId="45" priority="45" operator="lessThan">
      <formula>0</formula>
    </cfRule>
  </conditionalFormatting>
  <conditionalFormatting sqref="G36">
    <cfRule type="cellIs" dxfId="44" priority="44" operator="lessThan">
      <formula>0</formula>
    </cfRule>
  </conditionalFormatting>
  <conditionalFormatting sqref="G39">
    <cfRule type="cellIs" dxfId="43" priority="43" operator="lessThan">
      <formula>0</formula>
    </cfRule>
  </conditionalFormatting>
  <conditionalFormatting sqref="G42">
    <cfRule type="cellIs" dxfId="42" priority="42" operator="lessThan">
      <formula>0</formula>
    </cfRule>
  </conditionalFormatting>
  <conditionalFormatting sqref="G75">
    <cfRule type="cellIs" dxfId="41" priority="41" operator="lessThan">
      <formula>0</formula>
    </cfRule>
  </conditionalFormatting>
  <conditionalFormatting sqref="G69">
    <cfRule type="cellIs" dxfId="40" priority="40" operator="lessThan">
      <formula>0</formula>
    </cfRule>
  </conditionalFormatting>
  <conditionalFormatting sqref="G19:G20 G25:G26 G31:G32 G34:G35 G37:G38 G43:G44 G16:G17 G28:G29 G40:G41 G12:G14 G22:G23">
    <cfRule type="cellIs" dxfId="39" priority="72" operator="lessThan">
      <formula>0</formula>
    </cfRule>
  </conditionalFormatting>
  <conditionalFormatting sqref="H38">
    <cfRule type="cellIs" dxfId="38" priority="39" operator="lessThan">
      <formula>0</formula>
    </cfRule>
  </conditionalFormatting>
  <conditionalFormatting sqref="P12:R12 M16:N17 M19:N20 P19:Q20 P25:Q26 M25:N26 M28:N29 P28:Q29 M36:N38 P34:Q38 P16:Q17 R18:R30 Q15 M12:N14 O13:Q14 M22:Q23 M31:Q32 M34:O35 R32:R35 P40:R41 R37:R38 M40:N41">
    <cfRule type="cellIs" dxfId="37" priority="38" operator="lessThan">
      <formula>0</formula>
    </cfRule>
  </conditionalFormatting>
  <conditionalFormatting sqref="R13:R14 R43:R44 R46:R47 R49:R50 R52:R53 R55:R56">
    <cfRule type="cellIs" dxfId="36" priority="37" operator="lessThan">
      <formula>0</formula>
    </cfRule>
  </conditionalFormatting>
  <conditionalFormatting sqref="O12 O16:O17 O19:O20 O25:O26 O28:O29 O36:O38 O40:O41">
    <cfRule type="cellIs" dxfId="35" priority="36" operator="lessThan">
      <formula>0</formula>
    </cfRule>
  </conditionalFormatting>
  <conditionalFormatting sqref="M15:N15 P15">
    <cfRule type="cellIs" dxfId="34" priority="35" operator="lessThan">
      <formula>0</formula>
    </cfRule>
  </conditionalFormatting>
  <conditionalFormatting sqref="O15">
    <cfRule type="cellIs" dxfId="33" priority="34" operator="lessThan">
      <formula>0</formula>
    </cfRule>
  </conditionalFormatting>
  <conditionalFormatting sqref="Q18">
    <cfRule type="cellIs" dxfId="32" priority="33" operator="lessThan">
      <formula>0</formula>
    </cfRule>
  </conditionalFormatting>
  <conditionalFormatting sqref="M18:N18 P18">
    <cfRule type="cellIs" dxfId="31" priority="32" operator="lessThan">
      <formula>0</formula>
    </cfRule>
  </conditionalFormatting>
  <conditionalFormatting sqref="O18">
    <cfRule type="cellIs" dxfId="30" priority="31" operator="lessThan">
      <formula>0</formula>
    </cfRule>
  </conditionalFormatting>
  <conditionalFormatting sqref="M24:N24 P24:Q24">
    <cfRule type="cellIs" dxfId="29" priority="30" operator="lessThan">
      <formula>0</formula>
    </cfRule>
  </conditionalFormatting>
  <conditionalFormatting sqref="O24">
    <cfRule type="cellIs" dxfId="28" priority="29" operator="lessThan">
      <formula>0</formula>
    </cfRule>
  </conditionalFormatting>
  <conditionalFormatting sqref="Q27">
    <cfRule type="cellIs" dxfId="27" priority="28" operator="lessThan">
      <formula>0</formula>
    </cfRule>
  </conditionalFormatting>
  <conditionalFormatting sqref="Q30">
    <cfRule type="cellIs" dxfId="26" priority="27" operator="lessThan">
      <formula>0</formula>
    </cfRule>
  </conditionalFormatting>
  <conditionalFormatting sqref="Q33">
    <cfRule type="cellIs" dxfId="25" priority="26" operator="lessThan">
      <formula>0</formula>
    </cfRule>
  </conditionalFormatting>
  <conditionalFormatting sqref="M21:N21 P21:Q21">
    <cfRule type="cellIs" dxfId="24" priority="25" operator="lessThan">
      <formula>0</formula>
    </cfRule>
  </conditionalFormatting>
  <conditionalFormatting sqref="O21">
    <cfRule type="cellIs" dxfId="23" priority="24" operator="lessThan">
      <formula>0</formula>
    </cfRule>
  </conditionalFormatting>
  <conditionalFormatting sqref="M39:N39 P39:Q39">
    <cfRule type="cellIs" dxfId="22" priority="23" operator="lessThan">
      <formula>0</formula>
    </cfRule>
  </conditionalFormatting>
  <conditionalFormatting sqref="O39">
    <cfRule type="cellIs" dxfId="21" priority="22" operator="lessThan">
      <formula>0</formula>
    </cfRule>
  </conditionalFormatting>
  <conditionalFormatting sqref="R51">
    <cfRule type="cellIs" dxfId="20" priority="21" operator="lessThan">
      <formula>0</formula>
    </cfRule>
  </conditionalFormatting>
  <conditionalFormatting sqref="P43:Q44 P46:Q47 P49:Q50 P52:Q53 P55:Q56 M43:N44 M46:N47 M52:N53 M55:N56 M49:N50">
    <cfRule type="cellIs" dxfId="19" priority="20" operator="lessThan">
      <formula>0</formula>
    </cfRule>
  </conditionalFormatting>
  <conditionalFormatting sqref="O43:O44 O46:O47 O49:O50 O52:O53 O55:O56">
    <cfRule type="cellIs" dxfId="18" priority="19" operator="lessThan">
      <formula>0</formula>
    </cfRule>
  </conditionalFormatting>
  <conditionalFormatting sqref="M42:N42 M45:N45 M51:N51 N54 P42:Q42 P45:Q45 P48:Q48 P51:Q51 P54:Q54 M48">
    <cfRule type="cellIs" dxfId="17" priority="18" operator="lessThan">
      <formula>0</formula>
    </cfRule>
  </conditionalFormatting>
  <conditionalFormatting sqref="O42 O45 O48 O51 O54">
    <cfRule type="cellIs" dxfId="16" priority="17" operator="lessThan">
      <formula>0</formula>
    </cfRule>
  </conditionalFormatting>
  <conditionalFormatting sqref="R54">
    <cfRule type="cellIs" dxfId="15" priority="16" operator="lessThan">
      <formula>0</formula>
    </cfRule>
  </conditionalFormatting>
  <conditionalFormatting sqref="R31">
    <cfRule type="cellIs" dxfId="14" priority="15" operator="lessThan">
      <formula>0</formula>
    </cfRule>
  </conditionalFormatting>
  <conditionalFormatting sqref="M27:N27 P27">
    <cfRule type="cellIs" dxfId="13" priority="14" operator="lessThan">
      <formula>0</formula>
    </cfRule>
  </conditionalFormatting>
  <conditionalFormatting sqref="O27">
    <cfRule type="cellIs" dxfId="12" priority="13" operator="lessThan">
      <formula>0</formula>
    </cfRule>
  </conditionalFormatting>
  <conditionalFormatting sqref="M30:N30 P30">
    <cfRule type="cellIs" dxfId="11" priority="12" operator="lessThan">
      <formula>0</formula>
    </cfRule>
  </conditionalFormatting>
  <conditionalFormatting sqref="O30">
    <cfRule type="cellIs" dxfId="10" priority="11" operator="lessThan">
      <formula>0</formula>
    </cfRule>
  </conditionalFormatting>
  <conditionalFormatting sqref="M33:N33 P33">
    <cfRule type="cellIs" dxfId="9" priority="10" operator="lessThan">
      <formula>0</formula>
    </cfRule>
  </conditionalFormatting>
  <conditionalFormatting sqref="O33">
    <cfRule type="cellIs" dxfId="8" priority="9" operator="lessThan">
      <formula>0</formula>
    </cfRule>
  </conditionalFormatting>
  <conditionalFormatting sqref="R15:R17">
    <cfRule type="cellIs" dxfId="7" priority="8" operator="lessThan">
      <formula>0</formula>
    </cfRule>
  </conditionalFormatting>
  <conditionalFormatting sqref="R48">
    <cfRule type="cellIs" dxfId="6" priority="7" operator="lessThan">
      <formula>0</formula>
    </cfRule>
  </conditionalFormatting>
  <conditionalFormatting sqref="R45">
    <cfRule type="cellIs" dxfId="5" priority="6" operator="lessThan">
      <formula>0</formula>
    </cfRule>
  </conditionalFormatting>
  <conditionalFormatting sqref="R42">
    <cfRule type="cellIs" dxfId="4" priority="5" operator="lessThan">
      <formula>0</formula>
    </cfRule>
  </conditionalFormatting>
  <conditionalFormatting sqref="R39">
    <cfRule type="cellIs" dxfId="3" priority="4" operator="lessThan">
      <formula>0</formula>
    </cfRule>
  </conditionalFormatting>
  <conditionalFormatting sqref="R36">
    <cfRule type="cellIs" dxfId="2" priority="3" operator="lessThan">
      <formula>0</formula>
    </cfRule>
  </conditionalFormatting>
  <conditionalFormatting sqref="M54">
    <cfRule type="cellIs" dxfId="1" priority="2" operator="lessThan">
      <formula>0</formula>
    </cfRule>
  </conditionalFormatting>
  <conditionalFormatting sqref="N48">
    <cfRule type="cellIs" dxfId="0" priority="1" operator="lessThan">
      <formula>0</formula>
    </cfRule>
  </conditionalFormatting>
  <dataValidations count="1">
    <dataValidation type="list" allowBlank="1" showInputMessage="1" showErrorMessage="1" sqref="K54:K56 K39:K51 K24:K36" xr:uid="{A21259E1-138B-4889-8E04-723E7D6044CD}">
      <formula1>#REF!</formula1>
    </dataValidation>
  </dataValidations>
  <pageMargins left="0.70866141732283472" right="0.70866141732283472" top="0.74803149606299213" bottom="0.74803149606299213" header="0.31496062992125984" footer="0.31496062992125984"/>
  <pageSetup scale="80"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Z280"/>
  <sheetViews>
    <sheetView showGridLines="0" zoomScale="50" zoomScaleNormal="50" zoomScalePageLayoutView="95" workbookViewId="0">
      <pane xSplit="1" topLeftCell="B1" activePane="topRight" state="frozen"/>
      <selection pane="topRight" activeCell="J24" sqref="J24:K24"/>
    </sheetView>
  </sheetViews>
  <sheetFormatPr baseColWidth="10" defaultColWidth="10.85546875" defaultRowHeight="12.75" x14ac:dyDescent="0.2"/>
  <cols>
    <col min="1" max="1" width="5.140625" style="1" customWidth="1"/>
    <col min="2" max="2" width="8.28515625" style="1" customWidth="1"/>
    <col min="3" max="3" width="10.5703125" style="1" customWidth="1"/>
    <col min="4" max="4" width="10.85546875" style="1" customWidth="1"/>
    <col min="5" max="5" width="9.42578125" style="1" customWidth="1"/>
    <col min="6" max="6" width="26.140625" style="1" customWidth="1"/>
    <col min="7" max="7" width="12.7109375" style="1" customWidth="1"/>
    <col min="8" max="8" width="14" style="1" customWidth="1"/>
    <col min="9" max="9" width="2.42578125" style="1" hidden="1" customWidth="1"/>
    <col min="10" max="10" width="6.7109375" style="1" customWidth="1"/>
    <col min="11" max="11" width="30.28515625" style="1" customWidth="1"/>
    <col min="12" max="12" width="18.28515625" style="1" customWidth="1"/>
    <col min="13" max="13" width="8.7109375" style="1" customWidth="1"/>
    <col min="14" max="14" width="23" style="1" customWidth="1"/>
    <col min="15" max="15" width="15" style="1" customWidth="1"/>
    <col min="16" max="16" width="23" style="1" customWidth="1"/>
    <col min="17" max="17" width="24.140625" style="1" customWidth="1"/>
    <col min="18" max="18" width="16.42578125" style="1" customWidth="1"/>
    <col min="19" max="19" width="44.42578125" style="1" customWidth="1"/>
    <col min="20" max="20" width="8.42578125" style="1" customWidth="1"/>
    <col min="21" max="21" width="10.140625" style="1" customWidth="1"/>
    <col min="22" max="22" width="11.42578125" style="1" bestFit="1" customWidth="1"/>
    <col min="23" max="24" width="11.5703125" style="1" customWidth="1"/>
    <col min="25" max="16384" width="10.85546875" style="1"/>
  </cols>
  <sheetData>
    <row r="1" spans="1:21" ht="10.5" customHeight="1" x14ac:dyDescent="0.2">
      <c r="B1" s="283"/>
      <c r="C1" s="308"/>
      <c r="D1" s="308"/>
      <c r="E1" s="308"/>
      <c r="F1" s="308"/>
      <c r="G1" s="308"/>
      <c r="H1" s="308"/>
      <c r="I1" s="308"/>
      <c r="J1" s="308"/>
      <c r="K1" s="308"/>
      <c r="L1" s="308"/>
      <c r="M1" s="308"/>
      <c r="N1" s="308"/>
      <c r="O1" s="308"/>
      <c r="P1" s="308"/>
      <c r="Q1" s="308"/>
      <c r="R1" s="308"/>
      <c r="S1" s="308"/>
      <c r="T1" s="308"/>
      <c r="U1" s="282"/>
    </row>
    <row r="2" spans="1:21" ht="25.5" customHeight="1" x14ac:dyDescent="0.2">
      <c r="B2" s="785" t="s">
        <v>136</v>
      </c>
      <c r="C2" s="786"/>
      <c r="D2" s="786"/>
      <c r="E2" s="786"/>
      <c r="F2" s="786"/>
      <c r="G2" s="786"/>
      <c r="H2" s="786"/>
      <c r="I2" s="786"/>
      <c r="J2" s="786"/>
      <c r="K2" s="786"/>
      <c r="L2" s="786"/>
      <c r="M2" s="786"/>
      <c r="N2" s="786"/>
      <c r="O2" s="786"/>
      <c r="P2" s="786"/>
      <c r="Q2" s="786"/>
      <c r="R2" s="786"/>
      <c r="S2" s="786"/>
      <c r="T2" s="786"/>
      <c r="U2" s="787"/>
    </row>
    <row r="3" spans="1:21" ht="21.75" customHeight="1" x14ac:dyDescent="0.2">
      <c r="A3" s="1" t="s">
        <v>750</v>
      </c>
      <c r="B3" s="788" t="s">
        <v>137</v>
      </c>
      <c r="C3" s="789"/>
      <c r="D3" s="789"/>
      <c r="E3" s="789"/>
      <c r="F3" s="789"/>
      <c r="G3" s="789"/>
      <c r="H3" s="789"/>
      <c r="I3" s="789"/>
      <c r="J3" s="789"/>
      <c r="K3" s="789"/>
      <c r="L3" s="789"/>
      <c r="M3" s="789"/>
      <c r="N3" s="789"/>
      <c r="O3" s="789"/>
      <c r="P3" s="789"/>
      <c r="Q3" s="789"/>
      <c r="R3" s="789"/>
      <c r="S3" s="789"/>
      <c r="T3" s="789"/>
      <c r="U3" s="790"/>
    </row>
    <row r="4" spans="1:21" ht="21" customHeight="1" x14ac:dyDescent="0.2">
      <c r="B4" s="747" t="s">
        <v>138</v>
      </c>
      <c r="C4" s="747"/>
      <c r="D4" s="748" t="s">
        <v>139</v>
      </c>
      <c r="E4" s="748"/>
      <c r="F4" s="791" t="s">
        <v>140</v>
      </c>
      <c r="G4" s="749" t="s">
        <v>141</v>
      </c>
      <c r="H4" s="749"/>
      <c r="I4" s="749"/>
      <c r="J4" s="749"/>
      <c r="K4" s="749"/>
      <c r="L4" s="793"/>
      <c r="M4" s="794"/>
      <c r="N4" s="793" t="s">
        <v>142</v>
      </c>
      <c r="O4" s="795"/>
      <c r="P4" s="795"/>
      <c r="Q4" s="795"/>
      <c r="R4" s="794"/>
      <c r="S4" s="796" t="s">
        <v>99</v>
      </c>
      <c r="T4" s="797"/>
      <c r="U4" s="798"/>
    </row>
    <row r="5" spans="1:21" ht="47.25" customHeight="1" x14ac:dyDescent="0.2">
      <c r="B5" s="747"/>
      <c r="C5" s="747"/>
      <c r="D5" s="748"/>
      <c r="E5" s="748"/>
      <c r="F5" s="792"/>
      <c r="G5" s="775" t="s">
        <v>143</v>
      </c>
      <c r="H5" s="748"/>
      <c r="I5" s="748"/>
      <c r="J5" s="775" t="s">
        <v>144</v>
      </c>
      <c r="K5" s="775"/>
      <c r="L5" s="775" t="s">
        <v>145</v>
      </c>
      <c r="M5" s="775"/>
      <c r="N5" s="217" t="s">
        <v>146</v>
      </c>
      <c r="O5" s="217" t="s">
        <v>147</v>
      </c>
      <c r="P5" s="30" t="s">
        <v>148</v>
      </c>
      <c r="Q5" s="808" t="s">
        <v>149</v>
      </c>
      <c r="R5" s="809"/>
      <c r="S5" s="799"/>
      <c r="T5" s="800"/>
      <c r="U5" s="801"/>
    </row>
    <row r="6" spans="1:21" ht="39.75" customHeight="1" x14ac:dyDescent="0.25">
      <c r="B6" s="319" t="s">
        <v>150</v>
      </c>
      <c r="C6" s="321"/>
      <c r="D6" s="802" t="s">
        <v>151</v>
      </c>
      <c r="E6" s="803"/>
      <c r="F6" s="98" t="s">
        <v>152</v>
      </c>
      <c r="G6" s="804"/>
      <c r="H6" s="804"/>
      <c r="I6" s="804"/>
      <c r="J6" s="596" t="s">
        <v>153</v>
      </c>
      <c r="K6" s="596"/>
      <c r="L6" s="810"/>
      <c r="M6" s="810"/>
      <c r="N6" s="130">
        <v>5268448465</v>
      </c>
      <c r="O6" s="31"/>
      <c r="P6" s="32"/>
      <c r="Q6" s="806">
        <v>0</v>
      </c>
      <c r="R6" s="807">
        <v>0</v>
      </c>
      <c r="S6" s="213"/>
      <c r="T6" s="214"/>
      <c r="U6" s="215"/>
    </row>
    <row r="7" spans="1:21" ht="39.75" customHeight="1" x14ac:dyDescent="0.25">
      <c r="B7" s="319" t="s">
        <v>154</v>
      </c>
      <c r="C7" s="321"/>
      <c r="D7" s="802" t="s">
        <v>151</v>
      </c>
      <c r="E7" s="803"/>
      <c r="F7" s="98" t="s">
        <v>152</v>
      </c>
      <c r="G7" s="804"/>
      <c r="H7" s="804"/>
      <c r="I7" s="804"/>
      <c r="J7" s="805" t="s">
        <v>155</v>
      </c>
      <c r="K7" s="805"/>
      <c r="L7" s="805"/>
      <c r="M7" s="805"/>
      <c r="N7" s="33">
        <v>20324681095</v>
      </c>
      <c r="O7" s="31"/>
      <c r="P7" s="32"/>
      <c r="Q7" s="806">
        <v>0</v>
      </c>
      <c r="R7" s="807">
        <v>0</v>
      </c>
      <c r="S7" s="213"/>
      <c r="T7" s="214"/>
      <c r="U7" s="215"/>
    </row>
    <row r="8" spans="1:21" ht="39.75" customHeight="1" x14ac:dyDescent="0.25">
      <c r="B8" s="319" t="s">
        <v>156</v>
      </c>
      <c r="C8" s="321"/>
      <c r="D8" s="802" t="s">
        <v>151</v>
      </c>
      <c r="E8" s="803"/>
      <c r="F8" s="98" t="s">
        <v>152</v>
      </c>
      <c r="G8" s="804"/>
      <c r="H8" s="804"/>
      <c r="I8" s="804"/>
      <c r="J8" s="805" t="s">
        <v>157</v>
      </c>
      <c r="K8" s="805"/>
      <c r="L8" s="805"/>
      <c r="M8" s="805"/>
      <c r="N8" s="33">
        <v>26799206349</v>
      </c>
      <c r="O8" s="31"/>
      <c r="P8" s="32"/>
      <c r="Q8" s="806">
        <v>0</v>
      </c>
      <c r="R8" s="807">
        <v>0</v>
      </c>
      <c r="S8" s="213"/>
      <c r="T8" s="214"/>
      <c r="U8" s="215"/>
    </row>
    <row r="9" spans="1:21" ht="131.25" customHeight="1" x14ac:dyDescent="0.25">
      <c r="B9" s="319" t="s">
        <v>158</v>
      </c>
      <c r="C9" s="321"/>
      <c r="D9" s="802" t="s">
        <v>151</v>
      </c>
      <c r="E9" s="803"/>
      <c r="F9" s="98" t="s">
        <v>152</v>
      </c>
      <c r="G9" s="804"/>
      <c r="H9" s="804"/>
      <c r="I9" s="804"/>
      <c r="J9" s="805" t="s">
        <v>159</v>
      </c>
      <c r="K9" s="805"/>
      <c r="L9" s="805"/>
      <c r="M9" s="805"/>
      <c r="N9" s="34">
        <v>62112039495.099998</v>
      </c>
      <c r="O9" s="220"/>
      <c r="P9" s="35"/>
      <c r="Q9" s="806">
        <v>0</v>
      </c>
      <c r="R9" s="807">
        <v>0</v>
      </c>
      <c r="S9" s="811" t="s">
        <v>529</v>
      </c>
      <c r="T9" s="812"/>
      <c r="U9" s="813"/>
    </row>
    <row r="10" spans="1:21" ht="48.75" customHeight="1" x14ac:dyDescent="0.25">
      <c r="B10" s="319" t="s">
        <v>160</v>
      </c>
      <c r="C10" s="321"/>
      <c r="D10" s="802" t="s">
        <v>151</v>
      </c>
      <c r="E10" s="803"/>
      <c r="F10" s="98" t="s">
        <v>152</v>
      </c>
      <c r="G10" s="804"/>
      <c r="H10" s="804"/>
      <c r="I10" s="804"/>
      <c r="J10" s="805" t="s">
        <v>161</v>
      </c>
      <c r="K10" s="805"/>
      <c r="L10" s="805"/>
      <c r="M10" s="805"/>
      <c r="N10" s="34">
        <v>48547865289.099998</v>
      </c>
      <c r="O10" s="220"/>
      <c r="P10" s="35"/>
      <c r="Q10" s="806">
        <v>0</v>
      </c>
      <c r="R10" s="807">
        <v>0</v>
      </c>
      <c r="S10" s="814"/>
      <c r="T10" s="815"/>
      <c r="U10" s="816"/>
    </row>
    <row r="11" spans="1:21" ht="39.75" customHeight="1" x14ac:dyDescent="0.25">
      <c r="B11" s="319" t="s">
        <v>162</v>
      </c>
      <c r="C11" s="321"/>
      <c r="D11" s="802" t="s">
        <v>151</v>
      </c>
      <c r="E11" s="803"/>
      <c r="F11" s="98" t="s">
        <v>152</v>
      </c>
      <c r="G11" s="804"/>
      <c r="H11" s="804"/>
      <c r="I11" s="804"/>
      <c r="J11" s="805" t="s">
        <v>163</v>
      </c>
      <c r="K11" s="805"/>
      <c r="L11" s="805"/>
      <c r="M11" s="805"/>
      <c r="N11" s="34">
        <v>49940241269.099998</v>
      </c>
      <c r="O11" s="220"/>
      <c r="P11" s="35"/>
      <c r="Q11" s="806">
        <v>0</v>
      </c>
      <c r="R11" s="807">
        <v>0</v>
      </c>
      <c r="S11" s="213"/>
      <c r="T11" s="214"/>
      <c r="U11" s="215"/>
    </row>
    <row r="12" spans="1:21" ht="39.75" customHeight="1" x14ac:dyDescent="0.25">
      <c r="B12" s="319" t="s">
        <v>164</v>
      </c>
      <c r="C12" s="321"/>
      <c r="D12" s="802" t="s">
        <v>151</v>
      </c>
      <c r="E12" s="803"/>
      <c r="F12" s="98" t="s">
        <v>152</v>
      </c>
      <c r="G12" s="804"/>
      <c r="H12" s="804"/>
      <c r="I12" s="804"/>
      <c r="J12" s="805" t="s">
        <v>165</v>
      </c>
      <c r="K12" s="805"/>
      <c r="L12" s="805"/>
      <c r="M12" s="805"/>
      <c r="N12" s="34">
        <v>42430490883.199997</v>
      </c>
      <c r="O12" s="220"/>
      <c r="P12" s="35"/>
      <c r="Q12" s="806">
        <v>0</v>
      </c>
      <c r="R12" s="807">
        <v>0</v>
      </c>
      <c r="S12" s="213"/>
      <c r="T12" s="214"/>
      <c r="U12" s="215"/>
    </row>
    <row r="13" spans="1:21" ht="39.75" customHeight="1" x14ac:dyDescent="0.25">
      <c r="B13" s="319" t="s">
        <v>166</v>
      </c>
      <c r="C13" s="321"/>
      <c r="D13" s="802" t="s">
        <v>151</v>
      </c>
      <c r="E13" s="803"/>
      <c r="F13" s="98" t="s">
        <v>152</v>
      </c>
      <c r="G13" s="804"/>
      <c r="H13" s="804"/>
      <c r="I13" s="804"/>
      <c r="J13" s="805" t="s">
        <v>167</v>
      </c>
      <c r="K13" s="805"/>
      <c r="L13" s="805"/>
      <c r="M13" s="805"/>
      <c r="N13" s="34">
        <v>24948005269.599998</v>
      </c>
      <c r="O13" s="220"/>
      <c r="P13" s="36"/>
      <c r="Q13" s="806">
        <v>0</v>
      </c>
      <c r="R13" s="807">
        <v>0</v>
      </c>
      <c r="S13" s="213"/>
      <c r="T13" s="214"/>
      <c r="U13" s="215"/>
    </row>
    <row r="14" spans="1:21" ht="39.75" customHeight="1" x14ac:dyDescent="0.25">
      <c r="B14" s="820"/>
      <c r="C14" s="821"/>
      <c r="D14" s="822"/>
      <c r="E14" s="823"/>
      <c r="F14" s="37"/>
      <c r="G14" s="824"/>
      <c r="H14" s="824"/>
      <c r="I14" s="824"/>
      <c r="J14" s="825"/>
      <c r="K14" s="825"/>
      <c r="L14" s="826"/>
      <c r="M14" s="826"/>
      <c r="N14" s="132">
        <f>SUM(N6:N13)</f>
        <v>280370978115.09998</v>
      </c>
      <c r="O14" s="38"/>
      <c r="P14" s="39"/>
      <c r="Q14" s="827">
        <v>0</v>
      </c>
      <c r="R14" s="828">
        <v>0</v>
      </c>
      <c r="S14" s="817"/>
      <c r="T14" s="817"/>
      <c r="U14" s="817"/>
    </row>
    <row r="15" spans="1:21" ht="39.75" customHeight="1" x14ac:dyDescent="0.2">
      <c r="B15" s="319"/>
      <c r="C15" s="321"/>
      <c r="D15" s="802" t="s">
        <v>151</v>
      </c>
      <c r="E15" s="803"/>
      <c r="F15" s="98" t="s">
        <v>152</v>
      </c>
      <c r="G15" s="759">
        <v>3111530718</v>
      </c>
      <c r="H15" s="759"/>
      <c r="I15" s="759"/>
      <c r="J15" s="596"/>
      <c r="K15" s="596"/>
      <c r="L15" s="805" t="s">
        <v>168</v>
      </c>
      <c r="M15" s="805"/>
      <c r="N15" s="130"/>
      <c r="O15" s="78">
        <f>123.78/111.82</f>
        <v>1.1069576104453587</v>
      </c>
      <c r="P15" s="40" t="s">
        <v>169</v>
      </c>
      <c r="Q15" s="818">
        <f t="shared" ref="Q15:Q78" si="0">+G15/O15</f>
        <v>2810885158.2384872</v>
      </c>
      <c r="R15" s="819"/>
      <c r="S15" s="388"/>
      <c r="T15" s="388"/>
      <c r="U15" s="388"/>
    </row>
    <row r="16" spans="1:21" ht="39.75" customHeight="1" x14ac:dyDescent="0.2">
      <c r="B16" s="319"/>
      <c r="C16" s="321"/>
      <c r="D16" s="802" t="s">
        <v>151</v>
      </c>
      <c r="E16" s="803"/>
      <c r="F16" s="98" t="s">
        <v>152</v>
      </c>
      <c r="G16" s="772">
        <v>5503863348.5</v>
      </c>
      <c r="H16" s="829"/>
      <c r="I16" s="773"/>
      <c r="J16" s="830"/>
      <c r="K16" s="830"/>
      <c r="L16" s="805" t="s">
        <v>170</v>
      </c>
      <c r="M16" s="805"/>
      <c r="N16" s="33"/>
      <c r="O16" s="78">
        <f>123.78/111.82</f>
        <v>1.1069576104453587</v>
      </c>
      <c r="P16" s="40" t="s">
        <v>169</v>
      </c>
      <c r="Q16" s="818">
        <f t="shared" si="0"/>
        <v>4972063335.1855707</v>
      </c>
      <c r="R16" s="819"/>
      <c r="S16" s="388"/>
      <c r="T16" s="388"/>
      <c r="U16" s="388"/>
    </row>
    <row r="17" spans="2:21" ht="39.75" customHeight="1" x14ac:dyDescent="0.2">
      <c r="B17" s="319"/>
      <c r="C17" s="321"/>
      <c r="D17" s="802" t="s">
        <v>151</v>
      </c>
      <c r="E17" s="803"/>
      <c r="F17" s="98" t="s">
        <v>152</v>
      </c>
      <c r="G17" s="772">
        <v>263457714</v>
      </c>
      <c r="H17" s="829"/>
      <c r="I17" s="773"/>
      <c r="J17" s="830"/>
      <c r="K17" s="830"/>
      <c r="L17" s="805" t="s">
        <v>171</v>
      </c>
      <c r="M17" s="805"/>
      <c r="N17" s="33"/>
      <c r="O17" s="78">
        <f>123.78/111.82</f>
        <v>1.1069576104453587</v>
      </c>
      <c r="P17" s="40" t="s">
        <v>169</v>
      </c>
      <c r="Q17" s="818">
        <f t="shared" si="0"/>
        <v>238001628.53029567</v>
      </c>
      <c r="R17" s="819"/>
      <c r="S17" s="388"/>
      <c r="T17" s="388"/>
      <c r="U17" s="388"/>
    </row>
    <row r="18" spans="2:21" ht="39.75" customHeight="1" x14ac:dyDescent="0.2">
      <c r="B18" s="319"/>
      <c r="C18" s="321"/>
      <c r="D18" s="802" t="s">
        <v>151</v>
      </c>
      <c r="E18" s="803"/>
      <c r="F18" s="98" t="s">
        <v>152</v>
      </c>
      <c r="G18" s="772">
        <v>1636965150</v>
      </c>
      <c r="H18" s="829"/>
      <c r="I18" s="773"/>
      <c r="J18" s="831"/>
      <c r="K18" s="805"/>
      <c r="L18" s="805" t="s">
        <v>172</v>
      </c>
      <c r="M18" s="805"/>
      <c r="N18" s="33"/>
      <c r="O18" s="78">
        <f>123.78/111.82</f>
        <v>1.1069576104453587</v>
      </c>
      <c r="P18" s="40" t="s">
        <v>169</v>
      </c>
      <c r="Q18" s="818">
        <f t="shared" si="0"/>
        <v>1478796599.3940861</v>
      </c>
      <c r="R18" s="819"/>
      <c r="S18" s="388"/>
      <c r="T18" s="388"/>
      <c r="U18" s="388"/>
    </row>
    <row r="19" spans="2:21" ht="33.75" customHeight="1" x14ac:dyDescent="0.2">
      <c r="B19" s="319"/>
      <c r="C19" s="321"/>
      <c r="D19" s="802" t="s">
        <v>151</v>
      </c>
      <c r="E19" s="803"/>
      <c r="F19" s="98" t="s">
        <v>152</v>
      </c>
      <c r="G19" s="772">
        <v>2728275250</v>
      </c>
      <c r="H19" s="829"/>
      <c r="I19" s="773"/>
      <c r="J19" s="830"/>
      <c r="K19" s="830"/>
      <c r="L19" s="805" t="s">
        <v>173</v>
      </c>
      <c r="M19" s="805"/>
      <c r="N19" s="33"/>
      <c r="O19" s="133">
        <f>124.62/111.82</f>
        <v>1.1144696834197818</v>
      </c>
      <c r="P19" s="41" t="s">
        <v>174</v>
      </c>
      <c r="Q19" s="818">
        <f t="shared" si="0"/>
        <v>2448047973.4793773</v>
      </c>
      <c r="R19" s="819"/>
      <c r="S19" s="388"/>
      <c r="T19" s="388"/>
      <c r="U19" s="388"/>
    </row>
    <row r="20" spans="2:21" ht="30" customHeight="1" x14ac:dyDescent="0.2">
      <c r="B20" s="319"/>
      <c r="C20" s="321"/>
      <c r="D20" s="802" t="s">
        <v>151</v>
      </c>
      <c r="E20" s="803"/>
      <c r="F20" s="98" t="s">
        <v>152</v>
      </c>
      <c r="G20" s="772">
        <v>621675000</v>
      </c>
      <c r="H20" s="829"/>
      <c r="I20" s="773"/>
      <c r="J20" s="832"/>
      <c r="K20" s="832"/>
      <c r="L20" s="805" t="s">
        <v>175</v>
      </c>
      <c r="M20" s="805"/>
      <c r="N20" s="33"/>
      <c r="O20" s="133">
        <f>125.37/111.82</f>
        <v>1.1211768914326596</v>
      </c>
      <c r="P20" s="41" t="s">
        <v>176</v>
      </c>
      <c r="Q20" s="818">
        <f t="shared" si="0"/>
        <v>554484314.42928934</v>
      </c>
      <c r="R20" s="819"/>
      <c r="S20" s="388"/>
      <c r="T20" s="388"/>
      <c r="U20" s="388"/>
    </row>
    <row r="21" spans="2:21" ht="30" customHeight="1" x14ac:dyDescent="0.2">
      <c r="B21" s="319"/>
      <c r="C21" s="321"/>
      <c r="D21" s="802" t="s">
        <v>151</v>
      </c>
      <c r="E21" s="803"/>
      <c r="F21" s="98" t="s">
        <v>152</v>
      </c>
      <c r="G21" s="772">
        <v>764295785</v>
      </c>
      <c r="H21" s="829"/>
      <c r="I21" s="773"/>
      <c r="J21" s="832"/>
      <c r="K21" s="832"/>
      <c r="L21" s="805" t="s">
        <v>177</v>
      </c>
      <c r="M21" s="805"/>
      <c r="N21" s="33"/>
      <c r="O21" s="133">
        <f>125.37/111.82</f>
        <v>1.1211768914326596</v>
      </c>
      <c r="P21" s="41" t="s">
        <v>176</v>
      </c>
      <c r="Q21" s="818">
        <f t="shared" si="0"/>
        <v>681690633.15545988</v>
      </c>
      <c r="R21" s="819"/>
      <c r="S21" s="388"/>
      <c r="T21" s="388"/>
      <c r="U21" s="388"/>
    </row>
    <row r="22" spans="2:21" ht="30" customHeight="1" x14ac:dyDescent="0.2">
      <c r="B22" s="319"/>
      <c r="C22" s="321"/>
      <c r="D22" s="802" t="s">
        <v>151</v>
      </c>
      <c r="E22" s="803"/>
      <c r="F22" s="98" t="s">
        <v>152</v>
      </c>
      <c r="G22" s="772">
        <v>872199750</v>
      </c>
      <c r="H22" s="829"/>
      <c r="I22" s="773"/>
      <c r="J22" s="832"/>
      <c r="K22" s="832"/>
      <c r="L22" s="805" t="s">
        <v>178</v>
      </c>
      <c r="M22" s="805"/>
      <c r="N22" s="33"/>
      <c r="O22" s="133">
        <f>125.37/111.82</f>
        <v>1.1211768914326596</v>
      </c>
      <c r="P22" s="41" t="s">
        <v>176</v>
      </c>
      <c r="Q22" s="818">
        <f t="shared" si="0"/>
        <v>777932328.66714525</v>
      </c>
      <c r="R22" s="819"/>
      <c r="S22" s="388"/>
      <c r="T22" s="388"/>
      <c r="U22" s="388"/>
    </row>
    <row r="23" spans="2:21" ht="30" customHeight="1" x14ac:dyDescent="0.2">
      <c r="B23" s="319"/>
      <c r="C23" s="321"/>
      <c r="D23" s="802" t="s">
        <v>151</v>
      </c>
      <c r="E23" s="803"/>
      <c r="F23" s="98" t="s">
        <v>152</v>
      </c>
      <c r="G23" s="772">
        <v>19781458</v>
      </c>
      <c r="H23" s="829"/>
      <c r="I23" s="773"/>
      <c r="J23" s="832"/>
      <c r="K23" s="832"/>
      <c r="L23" s="805" t="s">
        <v>178</v>
      </c>
      <c r="M23" s="805"/>
      <c r="N23" s="33"/>
      <c r="O23" s="133">
        <f>125.37/111.82</f>
        <v>1.1211768914326596</v>
      </c>
      <c r="P23" s="41" t="s">
        <v>176</v>
      </c>
      <c r="Q23" s="818">
        <f t="shared" si="0"/>
        <v>17643476.378399935</v>
      </c>
      <c r="R23" s="819"/>
      <c r="S23" s="388"/>
      <c r="T23" s="388"/>
      <c r="U23" s="388"/>
    </row>
    <row r="24" spans="2:21" ht="30" customHeight="1" x14ac:dyDescent="0.2">
      <c r="B24" s="319"/>
      <c r="C24" s="321"/>
      <c r="D24" s="802" t="s">
        <v>151</v>
      </c>
      <c r="E24" s="803"/>
      <c r="F24" s="98" t="s">
        <v>152</v>
      </c>
      <c r="G24" s="772">
        <v>686624625</v>
      </c>
      <c r="H24" s="829"/>
      <c r="I24" s="773"/>
      <c r="J24" s="833"/>
      <c r="K24" s="833"/>
      <c r="L24" s="805" t="s">
        <v>179</v>
      </c>
      <c r="M24" s="805"/>
      <c r="N24" s="33"/>
      <c r="O24" s="133">
        <f>125.37/111.82</f>
        <v>1.1211768914326596</v>
      </c>
      <c r="P24" s="41" t="s">
        <v>176</v>
      </c>
      <c r="Q24" s="818">
        <f t="shared" si="0"/>
        <v>612414178.57142854</v>
      </c>
      <c r="R24" s="819"/>
      <c r="S24" s="388"/>
      <c r="T24" s="388"/>
      <c r="U24" s="388"/>
    </row>
    <row r="25" spans="2:21" ht="30" customHeight="1" x14ac:dyDescent="0.2">
      <c r="B25" s="319"/>
      <c r="C25" s="321"/>
      <c r="D25" s="802" t="s">
        <v>151</v>
      </c>
      <c r="E25" s="803"/>
      <c r="F25" s="98" t="s">
        <v>152</v>
      </c>
      <c r="G25" s="772">
        <v>2047764587</v>
      </c>
      <c r="H25" s="829"/>
      <c r="I25" s="773"/>
      <c r="J25" s="805"/>
      <c r="K25" s="805"/>
      <c r="L25" s="810" t="s">
        <v>180</v>
      </c>
      <c r="M25" s="810"/>
      <c r="N25" s="33"/>
      <c r="O25" s="133">
        <f>126.15/111.82</f>
        <v>1.1281523877660526</v>
      </c>
      <c r="P25" s="41" t="s">
        <v>181</v>
      </c>
      <c r="Q25" s="818">
        <f t="shared" si="0"/>
        <v>1815148918.8929052</v>
      </c>
      <c r="R25" s="819"/>
      <c r="S25" s="388"/>
      <c r="T25" s="388"/>
      <c r="U25" s="388"/>
    </row>
    <row r="26" spans="2:21" ht="30" customHeight="1" x14ac:dyDescent="0.2">
      <c r="B26" s="319"/>
      <c r="C26" s="321"/>
      <c r="D26" s="802" t="s">
        <v>151</v>
      </c>
      <c r="E26" s="803"/>
      <c r="F26" s="98" t="s">
        <v>152</v>
      </c>
      <c r="G26" s="772">
        <v>3071646881</v>
      </c>
      <c r="H26" s="829"/>
      <c r="I26" s="773"/>
      <c r="J26" s="833"/>
      <c r="K26" s="833"/>
      <c r="L26" s="810" t="s">
        <v>182</v>
      </c>
      <c r="M26" s="810"/>
      <c r="N26" s="33"/>
      <c r="O26" s="133">
        <f>126.15/111.82</f>
        <v>1.1281523877660526</v>
      </c>
      <c r="P26" s="41" t="s">
        <v>181</v>
      </c>
      <c r="Q26" s="818">
        <f t="shared" si="0"/>
        <v>2722723378.7825603</v>
      </c>
      <c r="R26" s="819"/>
      <c r="S26" s="388"/>
      <c r="T26" s="388"/>
      <c r="U26" s="388"/>
    </row>
    <row r="27" spans="2:21" ht="30" customHeight="1" x14ac:dyDescent="0.2">
      <c r="B27" s="319"/>
      <c r="C27" s="321"/>
      <c r="D27" s="802" t="s">
        <v>151</v>
      </c>
      <c r="E27" s="803"/>
      <c r="F27" s="98" t="s">
        <v>152</v>
      </c>
      <c r="G27" s="772">
        <v>3071646881</v>
      </c>
      <c r="H27" s="829"/>
      <c r="I27" s="773"/>
      <c r="J27" s="831"/>
      <c r="K27" s="805"/>
      <c r="L27" s="810" t="s">
        <v>183</v>
      </c>
      <c r="M27" s="810"/>
      <c r="N27" s="33"/>
      <c r="O27" s="133">
        <f>127.78/111.82</f>
        <v>1.1427293865140404</v>
      </c>
      <c r="P27" s="41" t="s">
        <v>184</v>
      </c>
      <c r="Q27" s="818">
        <f t="shared" si="0"/>
        <v>2687991502.8441072</v>
      </c>
      <c r="R27" s="819"/>
      <c r="S27" s="833"/>
      <c r="T27" s="833"/>
      <c r="U27" s="833"/>
    </row>
    <row r="28" spans="2:21" ht="30" customHeight="1" x14ac:dyDescent="0.2">
      <c r="B28" s="319"/>
      <c r="C28" s="321"/>
      <c r="D28" s="802" t="s">
        <v>151</v>
      </c>
      <c r="E28" s="803"/>
      <c r="F28" s="98" t="s">
        <v>152</v>
      </c>
      <c r="G28" s="772">
        <v>1769000000</v>
      </c>
      <c r="H28" s="829"/>
      <c r="I28" s="773"/>
      <c r="J28" s="831"/>
      <c r="K28" s="805"/>
      <c r="L28" s="810" t="s">
        <v>185</v>
      </c>
      <c r="M28" s="810"/>
      <c r="N28" s="33"/>
      <c r="O28" s="133">
        <f>127.78/111.82</f>
        <v>1.1427293865140404</v>
      </c>
      <c r="P28" s="41" t="s">
        <v>184</v>
      </c>
      <c r="Q28" s="818">
        <f t="shared" si="0"/>
        <v>1548048051.3382375</v>
      </c>
      <c r="R28" s="819"/>
      <c r="S28" s="833"/>
      <c r="T28" s="833"/>
      <c r="U28" s="833"/>
    </row>
    <row r="29" spans="2:21" ht="30" customHeight="1" x14ac:dyDescent="0.2">
      <c r="B29" s="319"/>
      <c r="C29" s="321"/>
      <c r="D29" s="802" t="s">
        <v>151</v>
      </c>
      <c r="E29" s="803"/>
      <c r="F29" s="98" t="s">
        <v>152</v>
      </c>
      <c r="G29" s="772">
        <v>2653500000</v>
      </c>
      <c r="H29" s="829"/>
      <c r="I29" s="773"/>
      <c r="J29" s="831"/>
      <c r="K29" s="805"/>
      <c r="L29" s="810" t="s">
        <v>186</v>
      </c>
      <c r="M29" s="810"/>
      <c r="N29" s="33"/>
      <c r="O29" s="133">
        <f>127.78/111.82</f>
        <v>1.1427293865140404</v>
      </c>
      <c r="P29" s="41" t="s">
        <v>184</v>
      </c>
      <c r="Q29" s="818">
        <f t="shared" si="0"/>
        <v>2322072077.0073562</v>
      </c>
      <c r="R29" s="819"/>
      <c r="S29" s="833"/>
      <c r="T29" s="833"/>
      <c r="U29" s="833"/>
    </row>
    <row r="30" spans="2:21" ht="30" customHeight="1" x14ac:dyDescent="0.2">
      <c r="B30" s="319"/>
      <c r="C30" s="321"/>
      <c r="D30" s="802" t="s">
        <v>151</v>
      </c>
      <c r="E30" s="803"/>
      <c r="F30" s="98" t="s">
        <v>152</v>
      </c>
      <c r="G30" s="772">
        <v>2653500000</v>
      </c>
      <c r="H30" s="829"/>
      <c r="I30" s="773"/>
      <c r="J30" s="805"/>
      <c r="K30" s="805"/>
      <c r="L30" s="810" t="s">
        <v>187</v>
      </c>
      <c r="M30" s="810"/>
      <c r="N30" s="33"/>
      <c r="O30" s="133">
        <f>129.41/111.82</f>
        <v>1.1573063852620282</v>
      </c>
      <c r="P30" s="41" t="s">
        <v>188</v>
      </c>
      <c r="Q30" s="818">
        <f t="shared" si="0"/>
        <v>2292824124.8744302</v>
      </c>
      <c r="R30" s="819"/>
      <c r="S30" s="833"/>
      <c r="T30" s="833"/>
      <c r="U30" s="833"/>
    </row>
    <row r="31" spans="2:21" ht="30" customHeight="1" x14ac:dyDescent="0.2">
      <c r="B31" s="319"/>
      <c r="C31" s="321"/>
      <c r="D31" s="802" t="s">
        <v>151</v>
      </c>
      <c r="E31" s="803"/>
      <c r="F31" s="98" t="s">
        <v>152</v>
      </c>
      <c r="G31" s="772">
        <v>2465000000</v>
      </c>
      <c r="H31" s="829"/>
      <c r="I31" s="773"/>
      <c r="J31" s="805"/>
      <c r="K31" s="805"/>
      <c r="L31" s="810" t="s">
        <v>189</v>
      </c>
      <c r="M31" s="810"/>
      <c r="N31" s="33"/>
      <c r="O31" s="133">
        <f>129.41/111.82</f>
        <v>1.1573063852620282</v>
      </c>
      <c r="P31" s="41" t="s">
        <v>188</v>
      </c>
      <c r="Q31" s="818">
        <f t="shared" si="0"/>
        <v>2129945908.3532958</v>
      </c>
      <c r="R31" s="819"/>
      <c r="S31" s="833"/>
      <c r="T31" s="833"/>
      <c r="U31" s="833"/>
    </row>
    <row r="32" spans="2:21" ht="30" customHeight="1" x14ac:dyDescent="0.2">
      <c r="B32" s="319"/>
      <c r="C32" s="321"/>
      <c r="D32" s="802" t="s">
        <v>151</v>
      </c>
      <c r="E32" s="803"/>
      <c r="F32" s="98" t="s">
        <v>152</v>
      </c>
      <c r="G32" s="772">
        <v>3697500000</v>
      </c>
      <c r="H32" s="829"/>
      <c r="I32" s="773"/>
      <c r="J32" s="833"/>
      <c r="K32" s="833"/>
      <c r="L32" s="810" t="s">
        <v>190</v>
      </c>
      <c r="M32" s="810"/>
      <c r="N32" s="33"/>
      <c r="O32" s="133">
        <f>129.41/111.82</f>
        <v>1.1573063852620282</v>
      </c>
      <c r="P32" s="41" t="s">
        <v>188</v>
      </c>
      <c r="Q32" s="818">
        <f t="shared" si="0"/>
        <v>3194918862.5299435</v>
      </c>
      <c r="R32" s="819"/>
      <c r="S32" s="833"/>
      <c r="T32" s="833"/>
      <c r="U32" s="833"/>
    </row>
    <row r="33" spans="2:21" ht="30" customHeight="1" x14ac:dyDescent="0.2">
      <c r="B33" s="319"/>
      <c r="C33" s="321"/>
      <c r="D33" s="802" t="s">
        <v>151</v>
      </c>
      <c r="E33" s="803"/>
      <c r="F33" s="98" t="s">
        <v>152</v>
      </c>
      <c r="G33" s="772">
        <v>3549440000</v>
      </c>
      <c r="H33" s="829"/>
      <c r="I33" s="773"/>
      <c r="J33" s="831"/>
      <c r="K33" s="805"/>
      <c r="L33" s="810" t="s">
        <v>191</v>
      </c>
      <c r="M33" s="810"/>
      <c r="N33" s="33"/>
      <c r="O33" s="133">
        <f>129.41/111.82</f>
        <v>1.1573063852620282</v>
      </c>
      <c r="P33" s="41" t="s">
        <v>188</v>
      </c>
      <c r="Q33" s="818">
        <f t="shared" si="0"/>
        <v>3066983855.9616723</v>
      </c>
      <c r="R33" s="819"/>
      <c r="S33" s="833"/>
      <c r="T33" s="833"/>
      <c r="U33" s="833"/>
    </row>
    <row r="34" spans="2:21" ht="30" customHeight="1" x14ac:dyDescent="0.2">
      <c r="B34" s="319"/>
      <c r="C34" s="321"/>
      <c r="D34" s="802" t="s">
        <v>151</v>
      </c>
      <c r="E34" s="803"/>
      <c r="F34" s="98" t="s">
        <v>152</v>
      </c>
      <c r="G34" s="772">
        <v>15478119</v>
      </c>
      <c r="H34" s="829"/>
      <c r="I34" s="773"/>
      <c r="J34" s="805"/>
      <c r="K34" s="805"/>
      <c r="L34" s="810" t="s">
        <v>192</v>
      </c>
      <c r="M34" s="810"/>
      <c r="N34" s="33"/>
      <c r="O34" s="133">
        <f>130.63/111.82</f>
        <v>1.1682167769629763</v>
      </c>
      <c r="P34" s="41" t="s">
        <v>193</v>
      </c>
      <c r="Q34" s="818">
        <f t="shared" si="0"/>
        <v>13249355.17553395</v>
      </c>
      <c r="R34" s="819"/>
      <c r="S34" s="833"/>
      <c r="T34" s="833"/>
      <c r="U34" s="833"/>
    </row>
    <row r="35" spans="2:21" ht="30" customHeight="1" x14ac:dyDescent="0.2">
      <c r="B35" s="319"/>
      <c r="C35" s="321"/>
      <c r="D35" s="802" t="s">
        <v>151</v>
      </c>
      <c r="E35" s="803"/>
      <c r="F35" s="98" t="s">
        <v>152</v>
      </c>
      <c r="G35" s="772">
        <v>2068530699</v>
      </c>
      <c r="H35" s="829"/>
      <c r="I35" s="773"/>
      <c r="J35" s="805"/>
      <c r="K35" s="805"/>
      <c r="L35" s="810" t="s">
        <v>194</v>
      </c>
      <c r="M35" s="810"/>
      <c r="N35" s="33"/>
      <c r="O35" s="133">
        <f>130.63/111.82</f>
        <v>1.1682167769629763</v>
      </c>
      <c r="P35" s="41" t="s">
        <v>193</v>
      </c>
      <c r="Q35" s="818">
        <f t="shared" si="0"/>
        <v>1770673679.5696239</v>
      </c>
      <c r="R35" s="819"/>
      <c r="S35" s="833"/>
      <c r="T35" s="833"/>
      <c r="U35" s="833"/>
    </row>
    <row r="36" spans="2:21" ht="30" customHeight="1" x14ac:dyDescent="0.2">
      <c r="B36" s="319"/>
      <c r="C36" s="321"/>
      <c r="D36" s="802" t="s">
        <v>151</v>
      </c>
      <c r="E36" s="803"/>
      <c r="F36" s="98" t="s">
        <v>152</v>
      </c>
      <c r="G36" s="772">
        <v>3102796048</v>
      </c>
      <c r="H36" s="829"/>
      <c r="I36" s="773"/>
      <c r="J36" s="805"/>
      <c r="K36" s="805"/>
      <c r="L36" s="810" t="s">
        <v>195</v>
      </c>
      <c r="M36" s="810"/>
      <c r="N36" s="33"/>
      <c r="O36" s="133">
        <f>130.63/111.82</f>
        <v>1.1682167769629763</v>
      </c>
      <c r="P36" s="41" t="s">
        <v>193</v>
      </c>
      <c r="Q36" s="818">
        <f t="shared" si="0"/>
        <v>2656010518.9264331</v>
      </c>
      <c r="R36" s="819"/>
      <c r="S36" s="833"/>
      <c r="T36" s="833"/>
      <c r="U36" s="833"/>
    </row>
    <row r="37" spans="2:21" ht="30" customHeight="1" x14ac:dyDescent="0.2">
      <c r="B37" s="319"/>
      <c r="C37" s="321"/>
      <c r="D37" s="802" t="s">
        <v>151</v>
      </c>
      <c r="E37" s="803"/>
      <c r="F37" s="98" t="s">
        <v>152</v>
      </c>
      <c r="G37" s="772">
        <v>3144320000</v>
      </c>
      <c r="H37" s="829"/>
      <c r="I37" s="773"/>
      <c r="J37" s="831"/>
      <c r="K37" s="805"/>
      <c r="L37" s="810" t="s">
        <v>196</v>
      </c>
      <c r="M37" s="810"/>
      <c r="N37" s="33"/>
      <c r="O37" s="133">
        <f>130.63/111.82</f>
        <v>1.1682167769629763</v>
      </c>
      <c r="P37" s="41" t="s">
        <v>193</v>
      </c>
      <c r="Q37" s="818">
        <f t="shared" si="0"/>
        <v>2691555250.7081065</v>
      </c>
      <c r="R37" s="819"/>
      <c r="S37" s="833"/>
      <c r="T37" s="833"/>
      <c r="U37" s="833"/>
    </row>
    <row r="38" spans="2:21" ht="30" customHeight="1" x14ac:dyDescent="0.2">
      <c r="B38" s="319"/>
      <c r="C38" s="321"/>
      <c r="D38" s="802" t="s">
        <v>151</v>
      </c>
      <c r="E38" s="803"/>
      <c r="F38" s="98" t="s">
        <v>152</v>
      </c>
      <c r="G38" s="772">
        <v>2453430908</v>
      </c>
      <c r="H38" s="829"/>
      <c r="I38" s="773"/>
      <c r="J38" s="805"/>
      <c r="K38" s="805"/>
      <c r="L38" s="810" t="s">
        <v>197</v>
      </c>
      <c r="M38" s="810"/>
      <c r="N38" s="33"/>
      <c r="O38" s="133">
        <f>131.28/111.82</f>
        <v>1.1740296905741372</v>
      </c>
      <c r="P38" s="41" t="s">
        <v>198</v>
      </c>
      <c r="Q38" s="818">
        <f t="shared" si="0"/>
        <v>2089752011.9786713</v>
      </c>
      <c r="R38" s="819"/>
      <c r="S38" s="833"/>
      <c r="T38" s="833"/>
      <c r="U38" s="833"/>
    </row>
    <row r="39" spans="2:21" ht="30" customHeight="1" x14ac:dyDescent="0.2">
      <c r="B39" s="319"/>
      <c r="C39" s="321"/>
      <c r="D39" s="802" t="s">
        <v>151</v>
      </c>
      <c r="E39" s="803"/>
      <c r="F39" s="98" t="s">
        <v>152</v>
      </c>
      <c r="G39" s="772">
        <v>3884800000</v>
      </c>
      <c r="H39" s="829"/>
      <c r="I39" s="773"/>
      <c r="J39" s="805"/>
      <c r="K39" s="805"/>
      <c r="L39" s="810" t="s">
        <v>199</v>
      </c>
      <c r="M39" s="810"/>
      <c r="N39" s="33"/>
      <c r="O39" s="133">
        <f>131.28/111.82</f>
        <v>1.1740296905741372</v>
      </c>
      <c r="P39" s="41" t="s">
        <v>198</v>
      </c>
      <c r="Q39" s="818">
        <f t="shared" si="0"/>
        <v>3308945277.2699566</v>
      </c>
      <c r="R39" s="819"/>
      <c r="S39" s="833"/>
      <c r="T39" s="833"/>
      <c r="U39" s="833"/>
    </row>
    <row r="40" spans="2:21" ht="30" customHeight="1" x14ac:dyDescent="0.2">
      <c r="B40" s="319"/>
      <c r="C40" s="321"/>
      <c r="D40" s="802" t="s">
        <v>151</v>
      </c>
      <c r="E40" s="803"/>
      <c r="F40" s="98" t="s">
        <v>152</v>
      </c>
      <c r="G40" s="772">
        <v>3680146362</v>
      </c>
      <c r="H40" s="829"/>
      <c r="I40" s="773"/>
      <c r="J40" s="805"/>
      <c r="K40" s="805"/>
      <c r="L40" s="810" t="s">
        <v>199</v>
      </c>
      <c r="M40" s="810"/>
      <c r="N40" s="33"/>
      <c r="O40" s="133">
        <f>131.28/111.82</f>
        <v>1.1740296905741372</v>
      </c>
      <c r="P40" s="41" t="s">
        <v>198</v>
      </c>
      <c r="Q40" s="818">
        <f t="shared" si="0"/>
        <v>3134628017.9680066</v>
      </c>
      <c r="R40" s="819"/>
      <c r="S40" s="833"/>
      <c r="T40" s="833"/>
      <c r="U40" s="833"/>
    </row>
    <row r="41" spans="2:21" ht="30" customHeight="1" x14ac:dyDescent="0.2">
      <c r="B41" s="319"/>
      <c r="C41" s="321"/>
      <c r="D41" s="802" t="s">
        <v>151</v>
      </c>
      <c r="E41" s="803"/>
      <c r="F41" s="98" t="s">
        <v>152</v>
      </c>
      <c r="G41" s="772">
        <v>1524124667</v>
      </c>
      <c r="H41" s="829"/>
      <c r="I41" s="773"/>
      <c r="J41" s="805"/>
      <c r="K41" s="805"/>
      <c r="L41" s="810" t="s">
        <v>200</v>
      </c>
      <c r="M41" s="810"/>
      <c r="N41" s="33"/>
      <c r="O41" s="133">
        <f>131.95/111.82</f>
        <v>1.1800214630656412</v>
      </c>
      <c r="P41" s="41" t="s">
        <v>201</v>
      </c>
      <c r="Q41" s="818">
        <f t="shared" si="0"/>
        <v>1291607580.6285715</v>
      </c>
      <c r="R41" s="819"/>
      <c r="S41" s="833"/>
      <c r="T41" s="833"/>
      <c r="U41" s="833"/>
    </row>
    <row r="42" spans="2:21" ht="30" customHeight="1" x14ac:dyDescent="0.2">
      <c r="B42" s="319"/>
      <c r="C42" s="321"/>
      <c r="D42" s="802" t="s">
        <v>151</v>
      </c>
      <c r="E42" s="803"/>
      <c r="F42" s="98" t="s">
        <v>152</v>
      </c>
      <c r="G42" s="759">
        <v>2286187000</v>
      </c>
      <c r="H42" s="759"/>
      <c r="I42" s="759"/>
      <c r="J42" s="805"/>
      <c r="K42" s="805"/>
      <c r="L42" s="810" t="s">
        <v>202</v>
      </c>
      <c r="M42" s="810"/>
      <c r="N42" s="33"/>
      <c r="O42" s="133">
        <f>131.95/111.82</f>
        <v>1.1800214630656412</v>
      </c>
      <c r="P42" s="41" t="s">
        <v>201</v>
      </c>
      <c r="Q42" s="818">
        <f t="shared" si="0"/>
        <v>1937411370.5191362</v>
      </c>
      <c r="R42" s="819"/>
      <c r="S42" s="388"/>
      <c r="T42" s="388"/>
      <c r="U42" s="388"/>
    </row>
    <row r="43" spans="2:21" ht="30" customHeight="1" x14ac:dyDescent="0.2">
      <c r="B43" s="319"/>
      <c r="C43" s="321"/>
      <c r="D43" s="802" t="s">
        <v>151</v>
      </c>
      <c r="E43" s="803"/>
      <c r="F43" s="98" t="s">
        <v>152</v>
      </c>
      <c r="G43" s="759">
        <v>2172591291</v>
      </c>
      <c r="H43" s="759"/>
      <c r="I43" s="759"/>
      <c r="J43" s="805"/>
      <c r="K43" s="805"/>
      <c r="L43" s="810" t="s">
        <v>202</v>
      </c>
      <c r="M43" s="810"/>
      <c r="N43" s="33"/>
      <c r="O43" s="133">
        <f>131.95/111.82</f>
        <v>1.1800214630656412</v>
      </c>
      <c r="P43" s="41" t="s">
        <v>201</v>
      </c>
      <c r="Q43" s="818">
        <f t="shared" si="0"/>
        <v>1841145571.501478</v>
      </c>
      <c r="R43" s="819"/>
      <c r="S43" s="388"/>
      <c r="T43" s="388"/>
      <c r="U43" s="388"/>
    </row>
    <row r="44" spans="2:21" ht="30" customHeight="1" x14ac:dyDescent="0.2">
      <c r="B44" s="319"/>
      <c r="C44" s="321"/>
      <c r="D44" s="802" t="s">
        <v>151</v>
      </c>
      <c r="E44" s="803"/>
      <c r="F44" s="98" t="s">
        <v>152</v>
      </c>
      <c r="G44" s="759">
        <v>2300677333</v>
      </c>
      <c r="H44" s="759"/>
      <c r="I44" s="759"/>
      <c r="J44" s="805"/>
      <c r="K44" s="805"/>
      <c r="L44" s="810" t="s">
        <v>203</v>
      </c>
      <c r="M44" s="810"/>
      <c r="N44" s="42"/>
      <c r="O44" s="133">
        <f>132.58/111.82</f>
        <v>1.1856555177964587</v>
      </c>
      <c r="P44" s="41" t="s">
        <v>204</v>
      </c>
      <c r="Q44" s="818">
        <f t="shared" si="0"/>
        <v>1940426454.7900133</v>
      </c>
      <c r="R44" s="819"/>
      <c r="S44" s="833"/>
      <c r="T44" s="833"/>
      <c r="U44" s="833"/>
    </row>
    <row r="45" spans="2:21" ht="30" customHeight="1" x14ac:dyDescent="0.2">
      <c r="B45" s="319"/>
      <c r="C45" s="321"/>
      <c r="D45" s="802" t="s">
        <v>151</v>
      </c>
      <c r="E45" s="803"/>
      <c r="F45" s="98" t="s">
        <v>152</v>
      </c>
      <c r="G45" s="759">
        <v>3451016000</v>
      </c>
      <c r="H45" s="759"/>
      <c r="I45" s="759"/>
      <c r="J45" s="805"/>
      <c r="K45" s="805"/>
      <c r="L45" s="810" t="s">
        <v>205</v>
      </c>
      <c r="M45" s="810" t="s">
        <v>205</v>
      </c>
      <c r="N45" s="42"/>
      <c r="O45" s="133">
        <f>132.58/111.82</f>
        <v>1.1856555177964587</v>
      </c>
      <c r="P45" s="41" t="s">
        <v>204</v>
      </c>
      <c r="Q45" s="818">
        <f t="shared" si="0"/>
        <v>2910639682.6067276</v>
      </c>
      <c r="R45" s="819"/>
      <c r="S45" s="833"/>
      <c r="T45" s="833"/>
      <c r="U45" s="833"/>
    </row>
    <row r="46" spans="2:21" ht="30" customHeight="1" x14ac:dyDescent="0.2">
      <c r="B46" s="319"/>
      <c r="C46" s="321"/>
      <c r="D46" s="802" t="s">
        <v>151</v>
      </c>
      <c r="E46" s="803"/>
      <c r="F46" s="98" t="s">
        <v>152</v>
      </c>
      <c r="G46" s="759">
        <v>3451016000</v>
      </c>
      <c r="H46" s="759"/>
      <c r="I46" s="759"/>
      <c r="J46" s="805"/>
      <c r="K46" s="805"/>
      <c r="L46" s="810" t="s">
        <v>206</v>
      </c>
      <c r="M46" s="810" t="s">
        <v>206</v>
      </c>
      <c r="N46" s="42"/>
      <c r="O46" s="133">
        <f>132.58/111.82</f>
        <v>1.1856555177964587</v>
      </c>
      <c r="P46" s="41" t="s">
        <v>204</v>
      </c>
      <c r="Q46" s="818">
        <f t="shared" si="0"/>
        <v>2910639682.6067276</v>
      </c>
      <c r="R46" s="819"/>
      <c r="S46" s="833"/>
      <c r="T46" s="833"/>
      <c r="U46" s="833"/>
    </row>
    <row r="47" spans="2:21" ht="30" customHeight="1" x14ac:dyDescent="0.2">
      <c r="B47" s="319"/>
      <c r="C47" s="321"/>
      <c r="D47" s="802" t="s">
        <v>151</v>
      </c>
      <c r="E47" s="803"/>
      <c r="F47" s="98" t="s">
        <v>152</v>
      </c>
      <c r="G47" s="759">
        <v>1592666667</v>
      </c>
      <c r="H47" s="759"/>
      <c r="I47" s="759"/>
      <c r="J47" s="805"/>
      <c r="K47" s="805"/>
      <c r="L47" s="810">
        <v>42594</v>
      </c>
      <c r="M47" s="810">
        <v>42594</v>
      </c>
      <c r="N47" s="42"/>
      <c r="O47" s="133">
        <f>133.27/111.82</f>
        <v>1.1918261491683064</v>
      </c>
      <c r="P47" s="41" t="s">
        <v>207</v>
      </c>
      <c r="Q47" s="818">
        <f t="shared" si="0"/>
        <v>1336324654.4904327</v>
      </c>
      <c r="R47" s="819"/>
      <c r="S47" s="833"/>
      <c r="T47" s="833"/>
      <c r="U47" s="833"/>
    </row>
    <row r="48" spans="2:21" ht="30" customHeight="1" x14ac:dyDescent="0.2">
      <c r="B48" s="319"/>
      <c r="C48" s="321"/>
      <c r="D48" s="802" t="s">
        <v>151</v>
      </c>
      <c r="E48" s="803"/>
      <c r="F48" s="98" t="s">
        <v>152</v>
      </c>
      <c r="G48" s="759">
        <v>733125000</v>
      </c>
      <c r="H48" s="759"/>
      <c r="I48" s="759"/>
      <c r="J48" s="805"/>
      <c r="K48" s="805"/>
      <c r="L48" s="810">
        <v>42601</v>
      </c>
      <c r="M48" s="810">
        <v>42601</v>
      </c>
      <c r="N48" s="42"/>
      <c r="O48" s="133">
        <f>133.27/111.82</f>
        <v>1.1918261491683064</v>
      </c>
      <c r="P48" s="41" t="s">
        <v>207</v>
      </c>
      <c r="Q48" s="818">
        <f t="shared" si="0"/>
        <v>615127466.79672837</v>
      </c>
      <c r="R48" s="819"/>
      <c r="S48" s="833"/>
      <c r="T48" s="833"/>
      <c r="U48" s="833"/>
    </row>
    <row r="49" spans="2:21" ht="30" customHeight="1" x14ac:dyDescent="0.2">
      <c r="B49" s="319"/>
      <c r="C49" s="321"/>
      <c r="D49" s="802" t="s">
        <v>151</v>
      </c>
      <c r="E49" s="803"/>
      <c r="F49" s="98" t="s">
        <v>152</v>
      </c>
      <c r="G49" s="759">
        <v>2360000000</v>
      </c>
      <c r="H49" s="759"/>
      <c r="I49" s="759"/>
      <c r="J49" s="805"/>
      <c r="K49" s="805"/>
      <c r="L49" s="810">
        <v>42613</v>
      </c>
      <c r="M49" s="810">
        <v>42613</v>
      </c>
      <c r="N49" s="42"/>
      <c r="O49" s="133">
        <f>133.27/111.82</f>
        <v>1.1918261491683064</v>
      </c>
      <c r="P49" s="41" t="s">
        <v>207</v>
      </c>
      <c r="Q49" s="818">
        <f t="shared" si="0"/>
        <v>1980154573.4223752</v>
      </c>
      <c r="R49" s="819"/>
      <c r="S49" s="833"/>
      <c r="T49" s="833"/>
      <c r="U49" s="833"/>
    </row>
    <row r="50" spans="2:21" ht="30" customHeight="1" x14ac:dyDescent="0.2">
      <c r="B50" s="319"/>
      <c r="C50" s="321"/>
      <c r="D50" s="802" t="s">
        <v>151</v>
      </c>
      <c r="E50" s="803"/>
      <c r="F50" s="98" t="s">
        <v>152</v>
      </c>
      <c r="G50" s="759">
        <v>1655875000</v>
      </c>
      <c r="H50" s="759"/>
      <c r="I50" s="759"/>
      <c r="J50" s="805"/>
      <c r="K50" s="805"/>
      <c r="L50" s="810">
        <v>42613</v>
      </c>
      <c r="M50" s="810">
        <v>42613</v>
      </c>
      <c r="N50" s="42"/>
      <c r="O50" s="133">
        <f>133.27/111.82</f>
        <v>1.1918261491683064</v>
      </c>
      <c r="P50" s="41" t="s">
        <v>207</v>
      </c>
      <c r="Q50" s="818">
        <f t="shared" si="0"/>
        <v>1389359514.5193965</v>
      </c>
      <c r="R50" s="819"/>
      <c r="S50" s="833"/>
      <c r="T50" s="833"/>
      <c r="U50" s="833"/>
    </row>
    <row r="51" spans="2:21" ht="30" customHeight="1" x14ac:dyDescent="0.2">
      <c r="B51" s="319"/>
      <c r="C51" s="321"/>
      <c r="D51" s="802" t="s">
        <v>151</v>
      </c>
      <c r="E51" s="803"/>
      <c r="F51" s="98" t="s">
        <v>152</v>
      </c>
      <c r="G51" s="759">
        <v>29000000</v>
      </c>
      <c r="H51" s="759"/>
      <c r="I51" s="759"/>
      <c r="J51" s="805"/>
      <c r="K51" s="805"/>
      <c r="L51" s="810">
        <v>42614</v>
      </c>
      <c r="M51" s="810">
        <v>42614</v>
      </c>
      <c r="N51" s="42"/>
      <c r="O51" s="133">
        <f>132.85/111.82</f>
        <v>1.1880701126810946</v>
      </c>
      <c r="P51" s="41" t="s">
        <v>208</v>
      </c>
      <c r="Q51" s="818">
        <f t="shared" si="0"/>
        <v>24409333.835152429</v>
      </c>
      <c r="R51" s="819"/>
      <c r="S51" s="833"/>
      <c r="T51" s="833"/>
      <c r="U51" s="833"/>
    </row>
    <row r="52" spans="2:21" ht="30" customHeight="1" x14ac:dyDescent="0.2">
      <c r="B52" s="319"/>
      <c r="C52" s="321"/>
      <c r="D52" s="802" t="s">
        <v>151</v>
      </c>
      <c r="E52" s="803"/>
      <c r="F52" s="98" t="s">
        <v>152</v>
      </c>
      <c r="G52" s="759">
        <v>600000000</v>
      </c>
      <c r="H52" s="759"/>
      <c r="I52" s="759"/>
      <c r="J52" s="805"/>
      <c r="K52" s="805"/>
      <c r="L52" s="810">
        <v>42627</v>
      </c>
      <c r="M52" s="810">
        <v>42627</v>
      </c>
      <c r="N52" s="42"/>
      <c r="O52" s="133">
        <f>132.85/111.82</f>
        <v>1.1880701126810946</v>
      </c>
      <c r="P52" s="41" t="s">
        <v>208</v>
      </c>
      <c r="Q52" s="818">
        <f t="shared" si="0"/>
        <v>505020700.0376364</v>
      </c>
      <c r="R52" s="819"/>
      <c r="S52" s="833"/>
      <c r="T52" s="833"/>
      <c r="U52" s="833"/>
    </row>
    <row r="53" spans="2:21" ht="30" customHeight="1" x14ac:dyDescent="0.2">
      <c r="B53" s="319"/>
      <c r="C53" s="321"/>
      <c r="D53" s="802" t="s">
        <v>151</v>
      </c>
      <c r="E53" s="803"/>
      <c r="F53" s="98" t="s">
        <v>152</v>
      </c>
      <c r="G53" s="759">
        <v>3570400000</v>
      </c>
      <c r="H53" s="759"/>
      <c r="I53" s="759"/>
      <c r="J53" s="805"/>
      <c r="K53" s="805"/>
      <c r="L53" s="810">
        <v>42629</v>
      </c>
      <c r="M53" s="810">
        <v>42629</v>
      </c>
      <c r="N53" s="42"/>
      <c r="O53" s="133">
        <f>132.85/111.82</f>
        <v>1.1880701126810946</v>
      </c>
      <c r="P53" s="41" t="s">
        <v>208</v>
      </c>
      <c r="Q53" s="818">
        <f t="shared" si="0"/>
        <v>3005209845.6906285</v>
      </c>
      <c r="R53" s="819"/>
      <c r="S53" s="833"/>
      <c r="T53" s="833"/>
      <c r="U53" s="833"/>
    </row>
    <row r="54" spans="2:21" ht="30" customHeight="1" x14ac:dyDescent="0.2">
      <c r="B54" s="319"/>
      <c r="C54" s="321"/>
      <c r="D54" s="802" t="s">
        <v>151</v>
      </c>
      <c r="E54" s="803"/>
      <c r="F54" s="98" t="s">
        <v>152</v>
      </c>
      <c r="G54" s="759">
        <v>1780266667</v>
      </c>
      <c r="H54" s="759"/>
      <c r="I54" s="759"/>
      <c r="J54" s="805"/>
      <c r="K54" s="805"/>
      <c r="L54" s="810">
        <v>42627</v>
      </c>
      <c r="M54" s="810">
        <v>42629</v>
      </c>
      <c r="N54" s="42"/>
      <c r="O54" s="133">
        <f>132.85/111.82</f>
        <v>1.1880701126810946</v>
      </c>
      <c r="P54" s="41" t="s">
        <v>208</v>
      </c>
      <c r="Q54" s="818">
        <f t="shared" si="0"/>
        <v>1498452530.7033496</v>
      </c>
      <c r="R54" s="819"/>
      <c r="S54" s="833"/>
      <c r="T54" s="833"/>
      <c r="U54" s="833"/>
    </row>
    <row r="55" spans="2:21" ht="30" customHeight="1" x14ac:dyDescent="0.2">
      <c r="B55" s="319"/>
      <c r="C55" s="321"/>
      <c r="D55" s="802" t="s">
        <v>151</v>
      </c>
      <c r="E55" s="803"/>
      <c r="F55" s="98" t="s">
        <v>152</v>
      </c>
      <c r="G55" s="759">
        <v>5000000000</v>
      </c>
      <c r="H55" s="759"/>
      <c r="I55" s="759"/>
      <c r="J55" s="805"/>
      <c r="K55" s="805"/>
      <c r="L55" s="810">
        <v>42657</v>
      </c>
      <c r="M55" s="810">
        <v>42657</v>
      </c>
      <c r="N55" s="42"/>
      <c r="O55" s="133">
        <f>132.78/111.82</f>
        <v>1.1874441065998929</v>
      </c>
      <c r="P55" s="41" t="s">
        <v>209</v>
      </c>
      <c r="Q55" s="818">
        <f t="shared" si="0"/>
        <v>4210724506.702816</v>
      </c>
      <c r="R55" s="819"/>
      <c r="S55" s="833"/>
      <c r="T55" s="833"/>
      <c r="U55" s="833"/>
    </row>
    <row r="56" spans="2:21" ht="30" customHeight="1" x14ac:dyDescent="0.2">
      <c r="B56" s="319"/>
      <c r="C56" s="321"/>
      <c r="D56" s="802" t="s">
        <v>151</v>
      </c>
      <c r="E56" s="803"/>
      <c r="F56" s="98" t="s">
        <v>152</v>
      </c>
      <c r="G56" s="759">
        <v>2900000000</v>
      </c>
      <c r="H56" s="759"/>
      <c r="I56" s="759"/>
      <c r="J56" s="805"/>
      <c r="K56" s="805"/>
      <c r="L56" s="810" t="s">
        <v>210</v>
      </c>
      <c r="M56" s="810" t="s">
        <v>210</v>
      </c>
      <c r="N56" s="42"/>
      <c r="O56" s="133">
        <f>132.78/111.82</f>
        <v>1.1874441065998929</v>
      </c>
      <c r="P56" s="41" t="s">
        <v>209</v>
      </c>
      <c r="Q56" s="818">
        <f t="shared" si="0"/>
        <v>2442220213.8876333</v>
      </c>
      <c r="R56" s="819"/>
      <c r="S56" s="833"/>
      <c r="T56" s="833"/>
      <c r="U56" s="833"/>
    </row>
    <row r="57" spans="2:21" ht="30" customHeight="1" x14ac:dyDescent="0.2">
      <c r="B57" s="319"/>
      <c r="C57" s="321"/>
      <c r="D57" s="802" t="s">
        <v>151</v>
      </c>
      <c r="E57" s="803"/>
      <c r="F57" s="98" t="s">
        <v>152</v>
      </c>
      <c r="G57" s="759">
        <v>3570400000</v>
      </c>
      <c r="H57" s="759"/>
      <c r="I57" s="759"/>
      <c r="J57" s="805"/>
      <c r="K57" s="805"/>
      <c r="L57" s="810" t="s">
        <v>211</v>
      </c>
      <c r="M57" s="810" t="s">
        <v>211</v>
      </c>
      <c r="N57" s="42"/>
      <c r="O57" s="133">
        <f>132.78/111.82</f>
        <v>1.1874441065998929</v>
      </c>
      <c r="P57" s="41" t="s">
        <v>209</v>
      </c>
      <c r="Q57" s="818">
        <f t="shared" si="0"/>
        <v>3006794155.746347</v>
      </c>
      <c r="R57" s="819"/>
      <c r="S57" s="833"/>
      <c r="T57" s="833"/>
      <c r="U57" s="833"/>
    </row>
    <row r="58" spans="2:21" ht="30" customHeight="1" x14ac:dyDescent="0.2">
      <c r="B58" s="319"/>
      <c r="C58" s="321"/>
      <c r="D58" s="802" t="s">
        <v>151</v>
      </c>
      <c r="E58" s="803"/>
      <c r="F58" s="98" t="s">
        <v>152</v>
      </c>
      <c r="G58" s="759">
        <v>5000000000</v>
      </c>
      <c r="H58" s="759"/>
      <c r="I58" s="759"/>
      <c r="J58" s="805"/>
      <c r="K58" s="805"/>
      <c r="L58" s="810" t="s">
        <v>212</v>
      </c>
      <c r="M58" s="810" t="s">
        <v>212</v>
      </c>
      <c r="N58" s="42"/>
      <c r="O58" s="133">
        <f>132.78/111.82</f>
        <v>1.1874441065998929</v>
      </c>
      <c r="P58" s="41" t="s">
        <v>209</v>
      </c>
      <c r="Q58" s="818">
        <f t="shared" si="0"/>
        <v>4210724506.702816</v>
      </c>
      <c r="R58" s="819"/>
      <c r="S58" s="834"/>
      <c r="T58" s="834"/>
      <c r="U58" s="834"/>
    </row>
    <row r="59" spans="2:21" ht="31.5" customHeight="1" x14ac:dyDescent="0.2">
      <c r="B59" s="319"/>
      <c r="C59" s="321"/>
      <c r="D59" s="802" t="s">
        <v>151</v>
      </c>
      <c r="E59" s="803"/>
      <c r="F59" s="98" t="s">
        <v>152</v>
      </c>
      <c r="G59" s="759">
        <v>433333333</v>
      </c>
      <c r="H59" s="759"/>
      <c r="I59" s="759"/>
      <c r="J59" s="805"/>
      <c r="K59" s="805"/>
      <c r="L59" s="810" t="s">
        <v>212</v>
      </c>
      <c r="M59" s="810" t="s">
        <v>212</v>
      </c>
      <c r="N59" s="42"/>
      <c r="O59" s="133">
        <f>132.78/111.82</f>
        <v>1.1874441065998929</v>
      </c>
      <c r="P59" s="41" t="s">
        <v>209</v>
      </c>
      <c r="Q59" s="818">
        <f t="shared" si="0"/>
        <v>364929456.96686244</v>
      </c>
      <c r="R59" s="819"/>
      <c r="S59" s="833"/>
      <c r="T59" s="833"/>
      <c r="U59" s="833"/>
    </row>
    <row r="60" spans="2:21" ht="27.75" customHeight="1" x14ac:dyDescent="0.2">
      <c r="B60" s="319"/>
      <c r="C60" s="321"/>
      <c r="D60" s="802" t="s">
        <v>151</v>
      </c>
      <c r="E60" s="803"/>
      <c r="F60" s="98" t="s">
        <v>152</v>
      </c>
      <c r="G60" s="759">
        <v>1260000000</v>
      </c>
      <c r="H60" s="759"/>
      <c r="I60" s="759"/>
      <c r="J60" s="805"/>
      <c r="K60" s="805"/>
      <c r="L60" s="810" t="s">
        <v>213</v>
      </c>
      <c r="M60" s="810" t="s">
        <v>213</v>
      </c>
      <c r="N60" s="42"/>
      <c r="O60" s="133">
        <f>132.7/111.82</f>
        <v>1.186728671078519</v>
      </c>
      <c r="P60" s="41" t="s">
        <v>214</v>
      </c>
      <c r="Q60" s="818">
        <f t="shared" si="0"/>
        <v>1061742275.8100981</v>
      </c>
      <c r="R60" s="819"/>
      <c r="S60" s="834"/>
      <c r="T60" s="834"/>
      <c r="U60" s="834"/>
    </row>
    <row r="61" spans="2:21" ht="31.5" customHeight="1" x14ac:dyDescent="0.2">
      <c r="B61" s="319"/>
      <c r="C61" s="321"/>
      <c r="D61" s="802" t="s">
        <v>151</v>
      </c>
      <c r="E61" s="803"/>
      <c r="F61" s="98" t="s">
        <v>152</v>
      </c>
      <c r="G61" s="759">
        <v>1890000000</v>
      </c>
      <c r="H61" s="759"/>
      <c r="I61" s="759"/>
      <c r="J61" s="836"/>
      <c r="K61" s="805"/>
      <c r="L61" s="810" t="s">
        <v>215</v>
      </c>
      <c r="M61" s="810" t="s">
        <v>215</v>
      </c>
      <c r="N61" s="42"/>
      <c r="O61" s="133">
        <f>132.7/111.82</f>
        <v>1.186728671078519</v>
      </c>
      <c r="P61" s="41" t="s">
        <v>214</v>
      </c>
      <c r="Q61" s="818">
        <f t="shared" si="0"/>
        <v>1592613413.715147</v>
      </c>
      <c r="R61" s="819"/>
      <c r="S61" s="833"/>
      <c r="T61" s="833"/>
      <c r="U61" s="833"/>
    </row>
    <row r="62" spans="2:21" ht="31.5" customHeight="1" x14ac:dyDescent="0.2">
      <c r="B62" s="319"/>
      <c r="C62" s="321"/>
      <c r="D62" s="802" t="s">
        <v>151</v>
      </c>
      <c r="E62" s="803"/>
      <c r="F62" s="98" t="s">
        <v>152</v>
      </c>
      <c r="G62" s="759">
        <v>1890000000</v>
      </c>
      <c r="H62" s="759"/>
      <c r="I62" s="759"/>
      <c r="J62" s="805"/>
      <c r="K62" s="805"/>
      <c r="L62" s="810" t="s">
        <v>216</v>
      </c>
      <c r="M62" s="810" t="s">
        <v>216</v>
      </c>
      <c r="N62" s="42"/>
      <c r="O62" s="133">
        <f>132.7/111.82</f>
        <v>1.186728671078519</v>
      </c>
      <c r="P62" s="41" t="s">
        <v>214</v>
      </c>
      <c r="Q62" s="818">
        <f t="shared" si="0"/>
        <v>1592613413.715147</v>
      </c>
      <c r="R62" s="819"/>
      <c r="S62" s="835"/>
      <c r="T62" s="835"/>
      <c r="U62" s="835"/>
    </row>
    <row r="63" spans="2:21" ht="31.5" customHeight="1" x14ac:dyDescent="0.2">
      <c r="B63" s="319"/>
      <c r="C63" s="321"/>
      <c r="D63" s="802" t="s">
        <v>151</v>
      </c>
      <c r="E63" s="803"/>
      <c r="F63" s="98" t="s">
        <v>152</v>
      </c>
      <c r="G63" s="759">
        <v>1440000000</v>
      </c>
      <c r="H63" s="759"/>
      <c r="I63" s="759"/>
      <c r="J63" s="805"/>
      <c r="K63" s="805"/>
      <c r="L63" s="810">
        <v>42755</v>
      </c>
      <c r="M63" s="810" t="s">
        <v>216</v>
      </c>
      <c r="N63" s="42"/>
      <c r="O63" s="133">
        <f>133.4/111.82</f>
        <v>1.1929887318905386</v>
      </c>
      <c r="P63" s="41" t="s">
        <v>217</v>
      </c>
      <c r="Q63" s="818">
        <f t="shared" si="0"/>
        <v>1207052473.7631183</v>
      </c>
      <c r="R63" s="819"/>
      <c r="S63" s="835"/>
      <c r="T63" s="835"/>
      <c r="U63" s="835"/>
    </row>
    <row r="64" spans="2:21" ht="31.5" customHeight="1" x14ac:dyDescent="0.2">
      <c r="B64" s="319"/>
      <c r="C64" s="321"/>
      <c r="D64" s="802" t="s">
        <v>151</v>
      </c>
      <c r="E64" s="803"/>
      <c r="F64" s="98" t="s">
        <v>152</v>
      </c>
      <c r="G64" s="759">
        <v>1440000000</v>
      </c>
      <c r="H64" s="759"/>
      <c r="I64" s="759"/>
      <c r="J64" s="805"/>
      <c r="K64" s="805"/>
      <c r="L64" s="810">
        <v>42755</v>
      </c>
      <c r="M64" s="810" t="s">
        <v>216</v>
      </c>
      <c r="N64" s="42"/>
      <c r="O64" s="133">
        <f>133.4/111.82</f>
        <v>1.1929887318905386</v>
      </c>
      <c r="P64" s="41" t="s">
        <v>217</v>
      </c>
      <c r="Q64" s="818">
        <f t="shared" si="0"/>
        <v>1207052473.7631183</v>
      </c>
      <c r="R64" s="819"/>
      <c r="S64" s="835"/>
      <c r="T64" s="835"/>
      <c r="U64" s="835"/>
    </row>
    <row r="65" spans="2:21" ht="31.5" customHeight="1" x14ac:dyDescent="0.2">
      <c r="B65" s="319"/>
      <c r="C65" s="321"/>
      <c r="D65" s="802" t="s">
        <v>151</v>
      </c>
      <c r="E65" s="803"/>
      <c r="F65" s="98" t="s">
        <v>152</v>
      </c>
      <c r="G65" s="759">
        <v>960000000</v>
      </c>
      <c r="H65" s="759"/>
      <c r="I65" s="759"/>
      <c r="J65" s="805"/>
      <c r="K65" s="805"/>
      <c r="L65" s="810" t="s">
        <v>218</v>
      </c>
      <c r="M65" s="810" t="s">
        <v>216</v>
      </c>
      <c r="N65" s="42"/>
      <c r="O65" s="133">
        <f>134.77/111.82</f>
        <v>1.2052405651940621</v>
      </c>
      <c r="P65" s="41" t="s">
        <v>219</v>
      </c>
      <c r="Q65" s="818">
        <f t="shared" si="0"/>
        <v>796521481.04177475</v>
      </c>
      <c r="R65" s="819"/>
      <c r="S65" s="835"/>
      <c r="T65" s="835"/>
      <c r="U65" s="835"/>
    </row>
    <row r="66" spans="2:21" ht="31.5" customHeight="1" x14ac:dyDescent="0.2">
      <c r="B66" s="319"/>
      <c r="C66" s="321"/>
      <c r="D66" s="802" t="s">
        <v>151</v>
      </c>
      <c r="E66" s="803"/>
      <c r="F66" s="98" t="s">
        <v>152</v>
      </c>
      <c r="G66" s="759">
        <v>3450000000</v>
      </c>
      <c r="H66" s="759"/>
      <c r="I66" s="759"/>
      <c r="J66" s="805"/>
      <c r="K66" s="805"/>
      <c r="L66" s="810">
        <v>42826</v>
      </c>
      <c r="M66" s="810" t="s">
        <v>216</v>
      </c>
      <c r="N66" s="42"/>
      <c r="O66" s="133">
        <f>134.77/111.82</f>
        <v>1.2052405651940621</v>
      </c>
      <c r="P66" s="41" t="s">
        <v>220</v>
      </c>
      <c r="Q66" s="818">
        <f t="shared" si="0"/>
        <v>2862499072.4938779</v>
      </c>
      <c r="R66" s="819"/>
      <c r="S66" s="835"/>
      <c r="T66" s="835"/>
      <c r="U66" s="835"/>
    </row>
    <row r="67" spans="2:21" ht="31.5" customHeight="1" x14ac:dyDescent="0.2">
      <c r="B67" s="319"/>
      <c r="C67" s="321"/>
      <c r="D67" s="802" t="s">
        <v>151</v>
      </c>
      <c r="E67" s="803"/>
      <c r="F67" s="98" t="s">
        <v>152</v>
      </c>
      <c r="G67" s="759">
        <v>2300000000</v>
      </c>
      <c r="H67" s="759"/>
      <c r="I67" s="759"/>
      <c r="J67" s="831"/>
      <c r="K67" s="805"/>
      <c r="L67" s="810">
        <v>42788</v>
      </c>
      <c r="M67" s="810" t="s">
        <v>216</v>
      </c>
      <c r="N67" s="42"/>
      <c r="O67" s="133">
        <f>134.77/111.82</f>
        <v>1.2052405651940621</v>
      </c>
      <c r="P67" s="41" t="s">
        <v>220</v>
      </c>
      <c r="Q67" s="818">
        <f t="shared" si="0"/>
        <v>1908332714.9959188</v>
      </c>
      <c r="R67" s="819"/>
      <c r="S67" s="835"/>
      <c r="T67" s="835"/>
      <c r="U67" s="835"/>
    </row>
    <row r="68" spans="2:21" ht="31.5" customHeight="1" x14ac:dyDescent="0.2">
      <c r="B68" s="319"/>
      <c r="C68" s="321"/>
      <c r="D68" s="802" t="s">
        <v>151</v>
      </c>
      <c r="E68" s="803"/>
      <c r="F68" s="98" t="s">
        <v>152</v>
      </c>
      <c r="G68" s="759">
        <v>3450000000</v>
      </c>
      <c r="H68" s="759"/>
      <c r="I68" s="759"/>
      <c r="J68" s="805"/>
      <c r="K68" s="805"/>
      <c r="L68" s="810">
        <v>42786</v>
      </c>
      <c r="M68" s="810" t="s">
        <v>216</v>
      </c>
      <c r="N68" s="42"/>
      <c r="O68" s="133">
        <f>136.12/111.82</f>
        <v>1.2173135396172421</v>
      </c>
      <c r="P68" s="41" t="s">
        <v>220</v>
      </c>
      <c r="Q68" s="818">
        <f t="shared" si="0"/>
        <v>2834109609.1683807</v>
      </c>
      <c r="R68" s="819"/>
      <c r="S68" s="835"/>
      <c r="T68" s="835"/>
      <c r="U68" s="835"/>
    </row>
    <row r="69" spans="2:21" ht="31.5" customHeight="1" x14ac:dyDescent="0.2">
      <c r="B69" s="319"/>
      <c r="C69" s="321"/>
      <c r="D69" s="802" t="s">
        <v>151</v>
      </c>
      <c r="E69" s="803"/>
      <c r="F69" s="98" t="s">
        <v>152</v>
      </c>
      <c r="G69" s="759">
        <v>330000000</v>
      </c>
      <c r="H69" s="759"/>
      <c r="I69" s="759"/>
      <c r="J69" s="831"/>
      <c r="K69" s="805"/>
      <c r="L69" s="810">
        <v>42842</v>
      </c>
      <c r="M69" s="810" t="s">
        <v>216</v>
      </c>
      <c r="N69" s="42"/>
      <c r="O69" s="133">
        <f t="shared" ref="O69:O71" si="1">136.76/111.82</f>
        <v>1.2230370237882311</v>
      </c>
      <c r="P69" s="41" t="s">
        <v>220</v>
      </c>
      <c r="Q69" s="818">
        <f t="shared" si="0"/>
        <v>269820122.84293652</v>
      </c>
      <c r="R69" s="819"/>
      <c r="S69" s="835"/>
      <c r="T69" s="835"/>
      <c r="U69" s="835"/>
    </row>
    <row r="70" spans="2:21" ht="31.5" customHeight="1" x14ac:dyDescent="0.2">
      <c r="B70" s="319"/>
      <c r="C70" s="321"/>
      <c r="D70" s="802" t="s">
        <v>151</v>
      </c>
      <c r="E70" s="803"/>
      <c r="F70" s="98" t="s">
        <v>152</v>
      </c>
      <c r="G70" s="759">
        <v>90000000</v>
      </c>
      <c r="H70" s="759"/>
      <c r="I70" s="759"/>
      <c r="J70" s="805"/>
      <c r="K70" s="805"/>
      <c r="L70" s="837" t="s">
        <v>221</v>
      </c>
      <c r="M70" s="838"/>
      <c r="N70" s="42"/>
      <c r="O70" s="133">
        <f t="shared" si="1"/>
        <v>1.2230370237882311</v>
      </c>
      <c r="P70" s="41" t="s">
        <v>220</v>
      </c>
      <c r="Q70" s="818">
        <f t="shared" si="0"/>
        <v>73587306.229891777</v>
      </c>
      <c r="R70" s="819"/>
      <c r="S70" s="835"/>
      <c r="T70" s="835"/>
      <c r="U70" s="835"/>
    </row>
    <row r="71" spans="2:21" ht="31.5" customHeight="1" x14ac:dyDescent="0.2">
      <c r="B71" s="319"/>
      <c r="C71" s="321"/>
      <c r="D71" s="802" t="s">
        <v>151</v>
      </c>
      <c r="E71" s="803"/>
      <c r="F71" s="98" t="s">
        <v>152</v>
      </c>
      <c r="G71" s="759">
        <v>420000000</v>
      </c>
      <c r="H71" s="759"/>
      <c r="I71" s="759"/>
      <c r="J71" s="831"/>
      <c r="K71" s="805"/>
      <c r="L71" s="810" t="s">
        <v>222</v>
      </c>
      <c r="M71" s="810" t="s">
        <v>216</v>
      </c>
      <c r="N71" s="42"/>
      <c r="O71" s="133">
        <f t="shared" si="1"/>
        <v>1.2230370237882311</v>
      </c>
      <c r="P71" s="41" t="s">
        <v>220</v>
      </c>
      <c r="Q71" s="818">
        <f t="shared" si="0"/>
        <v>343407429.07282829</v>
      </c>
      <c r="R71" s="819"/>
      <c r="S71" s="835"/>
      <c r="T71" s="835"/>
      <c r="U71" s="835"/>
    </row>
    <row r="72" spans="2:21" ht="31.5" customHeight="1" x14ac:dyDescent="0.2">
      <c r="B72" s="319"/>
      <c r="C72" s="321"/>
      <c r="D72" s="802" t="s">
        <v>151</v>
      </c>
      <c r="E72" s="803"/>
      <c r="F72" s="98" t="s">
        <v>152</v>
      </c>
      <c r="G72" s="759">
        <v>75000000</v>
      </c>
      <c r="H72" s="759"/>
      <c r="I72" s="759"/>
      <c r="J72" s="805"/>
      <c r="K72" s="805"/>
      <c r="L72" s="810" t="s">
        <v>223</v>
      </c>
      <c r="M72" s="810" t="s">
        <v>216</v>
      </c>
      <c r="N72" s="42"/>
      <c r="O72" s="133">
        <f t="shared" ref="O72:O79" si="2">137.4/111.82</f>
        <v>1.2287605079592203</v>
      </c>
      <c r="P72" s="41" t="s">
        <v>224</v>
      </c>
      <c r="Q72" s="818">
        <f t="shared" si="0"/>
        <v>61037117.903930128</v>
      </c>
      <c r="R72" s="819"/>
      <c r="S72" s="835"/>
      <c r="T72" s="835"/>
      <c r="U72" s="835"/>
    </row>
    <row r="73" spans="2:21" ht="31.5" customHeight="1" x14ac:dyDescent="0.2">
      <c r="B73" s="319"/>
      <c r="C73" s="321"/>
      <c r="D73" s="802" t="s">
        <v>151</v>
      </c>
      <c r="E73" s="803"/>
      <c r="F73" s="98" t="s">
        <v>152</v>
      </c>
      <c r="G73" s="759">
        <v>280000000</v>
      </c>
      <c r="H73" s="759"/>
      <c r="I73" s="759"/>
      <c r="J73" s="805"/>
      <c r="K73" s="805"/>
      <c r="L73" s="810" t="s">
        <v>225</v>
      </c>
      <c r="M73" s="810" t="s">
        <v>216</v>
      </c>
      <c r="N73" s="42"/>
      <c r="O73" s="133">
        <f t="shared" si="2"/>
        <v>1.2287605079592203</v>
      </c>
      <c r="P73" s="41" t="s">
        <v>224</v>
      </c>
      <c r="Q73" s="818">
        <f t="shared" si="0"/>
        <v>227871906.84133914</v>
      </c>
      <c r="R73" s="819"/>
      <c r="S73" s="835"/>
      <c r="T73" s="835"/>
      <c r="U73" s="835"/>
    </row>
    <row r="74" spans="2:21" ht="31.5" customHeight="1" x14ac:dyDescent="0.2">
      <c r="B74" s="319"/>
      <c r="C74" s="321"/>
      <c r="D74" s="802" t="s">
        <v>151</v>
      </c>
      <c r="E74" s="803"/>
      <c r="F74" s="98" t="s">
        <v>152</v>
      </c>
      <c r="G74" s="759">
        <v>50000000</v>
      </c>
      <c r="H74" s="759"/>
      <c r="I74" s="759"/>
      <c r="J74" s="805"/>
      <c r="K74" s="805"/>
      <c r="L74" s="810" t="s">
        <v>226</v>
      </c>
      <c r="M74" s="810" t="s">
        <v>216</v>
      </c>
      <c r="N74" s="42"/>
      <c r="O74" s="133">
        <f t="shared" si="2"/>
        <v>1.2287605079592203</v>
      </c>
      <c r="P74" s="41" t="s">
        <v>224</v>
      </c>
      <c r="Q74" s="818">
        <f t="shared" si="0"/>
        <v>40691411.935953416</v>
      </c>
      <c r="R74" s="819"/>
      <c r="S74" s="835"/>
      <c r="T74" s="835"/>
      <c r="U74" s="835"/>
    </row>
    <row r="75" spans="2:21" ht="31.5" customHeight="1" x14ac:dyDescent="0.2">
      <c r="B75" s="319"/>
      <c r="C75" s="321"/>
      <c r="D75" s="802" t="s">
        <v>151</v>
      </c>
      <c r="E75" s="803"/>
      <c r="F75" s="98" t="s">
        <v>152</v>
      </c>
      <c r="G75" s="759">
        <v>187500000</v>
      </c>
      <c r="H75" s="759"/>
      <c r="I75" s="759"/>
      <c r="J75" s="805"/>
      <c r="K75" s="805"/>
      <c r="L75" s="810" t="s">
        <v>227</v>
      </c>
      <c r="M75" s="810" t="s">
        <v>216</v>
      </c>
      <c r="N75" s="42"/>
      <c r="O75" s="133">
        <f t="shared" si="2"/>
        <v>1.2287605079592203</v>
      </c>
      <c r="P75" s="41" t="s">
        <v>224</v>
      </c>
      <c r="Q75" s="818">
        <f t="shared" si="0"/>
        <v>152592794.75982532</v>
      </c>
      <c r="R75" s="819"/>
      <c r="S75" s="835"/>
      <c r="T75" s="835"/>
      <c r="U75" s="835"/>
    </row>
    <row r="76" spans="2:21" ht="31.5" customHeight="1" x14ac:dyDescent="0.2">
      <c r="B76" s="319"/>
      <c r="C76" s="321"/>
      <c r="D76" s="802" t="s">
        <v>151</v>
      </c>
      <c r="E76" s="803"/>
      <c r="F76" s="98" t="s">
        <v>152</v>
      </c>
      <c r="G76" s="759">
        <v>100000000</v>
      </c>
      <c r="H76" s="759"/>
      <c r="I76" s="759"/>
      <c r="J76" s="805"/>
      <c r="K76" s="805"/>
      <c r="L76" s="810" t="s">
        <v>228</v>
      </c>
      <c r="M76" s="810" t="s">
        <v>216</v>
      </c>
      <c r="N76" s="42"/>
      <c r="O76" s="133">
        <f t="shared" si="2"/>
        <v>1.2287605079592203</v>
      </c>
      <c r="P76" s="41" t="s">
        <v>224</v>
      </c>
      <c r="Q76" s="818">
        <f t="shared" si="0"/>
        <v>81382823.871906832</v>
      </c>
      <c r="R76" s="819"/>
      <c r="S76" s="835"/>
      <c r="T76" s="835"/>
      <c r="U76" s="835"/>
    </row>
    <row r="77" spans="2:21" ht="31.5" customHeight="1" x14ac:dyDescent="0.2">
      <c r="B77" s="319"/>
      <c r="C77" s="321"/>
      <c r="D77" s="802" t="s">
        <v>151</v>
      </c>
      <c r="E77" s="803"/>
      <c r="F77" s="98" t="s">
        <v>152</v>
      </c>
      <c r="G77" s="759">
        <v>187500000</v>
      </c>
      <c r="H77" s="759"/>
      <c r="I77" s="759"/>
      <c r="J77" s="805"/>
      <c r="K77" s="805"/>
      <c r="L77" s="810" t="s">
        <v>229</v>
      </c>
      <c r="M77" s="810" t="s">
        <v>216</v>
      </c>
      <c r="N77" s="42"/>
      <c r="O77" s="133">
        <f t="shared" si="2"/>
        <v>1.2287605079592203</v>
      </c>
      <c r="P77" s="41" t="s">
        <v>224</v>
      </c>
      <c r="Q77" s="818">
        <f t="shared" si="0"/>
        <v>152592794.75982532</v>
      </c>
      <c r="R77" s="819"/>
      <c r="S77" s="835"/>
      <c r="T77" s="835"/>
      <c r="U77" s="835"/>
    </row>
    <row r="78" spans="2:21" ht="31.5" customHeight="1" x14ac:dyDescent="0.2">
      <c r="B78" s="319"/>
      <c r="C78" s="321"/>
      <c r="D78" s="802" t="s">
        <v>151</v>
      </c>
      <c r="E78" s="803"/>
      <c r="F78" s="98" t="s">
        <v>152</v>
      </c>
      <c r="G78" s="759">
        <v>90000000</v>
      </c>
      <c r="H78" s="759"/>
      <c r="I78" s="759"/>
      <c r="J78" s="805"/>
      <c r="K78" s="805"/>
      <c r="L78" s="810" t="s">
        <v>229</v>
      </c>
      <c r="M78" s="810" t="s">
        <v>216</v>
      </c>
      <c r="N78" s="42"/>
      <c r="O78" s="133">
        <f t="shared" si="2"/>
        <v>1.2287605079592203</v>
      </c>
      <c r="P78" s="41" t="s">
        <v>224</v>
      </c>
      <c r="Q78" s="818">
        <f t="shared" si="0"/>
        <v>73244541.484716147</v>
      </c>
      <c r="R78" s="819"/>
      <c r="S78" s="835"/>
      <c r="T78" s="835"/>
      <c r="U78" s="835"/>
    </row>
    <row r="79" spans="2:21" ht="31.5" customHeight="1" x14ac:dyDescent="0.2">
      <c r="B79" s="319"/>
      <c r="C79" s="321"/>
      <c r="D79" s="802" t="s">
        <v>151</v>
      </c>
      <c r="E79" s="803"/>
      <c r="F79" s="98" t="s">
        <v>152</v>
      </c>
      <c r="G79" s="759">
        <v>25000000</v>
      </c>
      <c r="H79" s="759"/>
      <c r="I79" s="759"/>
      <c r="J79" s="831"/>
      <c r="K79" s="805"/>
      <c r="L79" s="810" t="s">
        <v>230</v>
      </c>
      <c r="M79" s="810" t="s">
        <v>216</v>
      </c>
      <c r="N79" s="42"/>
      <c r="O79" s="133">
        <f t="shared" si="2"/>
        <v>1.2287605079592203</v>
      </c>
      <c r="P79" s="41" t="s">
        <v>224</v>
      </c>
      <c r="Q79" s="818">
        <f t="shared" ref="Q79:Q110" si="3">+G79/O79</f>
        <v>20345705.967976708</v>
      </c>
      <c r="R79" s="819"/>
      <c r="S79" s="835"/>
      <c r="T79" s="835"/>
      <c r="U79" s="835"/>
    </row>
    <row r="80" spans="2:21" ht="31.5" customHeight="1" x14ac:dyDescent="0.2">
      <c r="B80" s="319"/>
      <c r="C80" s="321"/>
      <c r="D80" s="802" t="s">
        <v>151</v>
      </c>
      <c r="E80" s="803"/>
      <c r="F80" s="98" t="s">
        <v>152</v>
      </c>
      <c r="G80" s="759">
        <v>15000000</v>
      </c>
      <c r="H80" s="759"/>
      <c r="I80" s="759"/>
      <c r="J80" s="831"/>
      <c r="K80" s="805"/>
      <c r="L80" s="810" t="s">
        <v>231</v>
      </c>
      <c r="M80" s="810" t="s">
        <v>216</v>
      </c>
      <c r="N80" s="42"/>
      <c r="O80" s="133">
        <f>138.05/111.82</f>
        <v>1.2345734215703812</v>
      </c>
      <c r="P80" s="41" t="s">
        <v>232</v>
      </c>
      <c r="Q80" s="818">
        <f t="shared" si="3"/>
        <v>12149945.67185802</v>
      </c>
      <c r="R80" s="819"/>
      <c r="S80" s="835"/>
      <c r="T80" s="835"/>
      <c r="U80" s="835"/>
    </row>
    <row r="81" spans="2:21" ht="31.5" customHeight="1" x14ac:dyDescent="0.2">
      <c r="B81" s="319"/>
      <c r="C81" s="321"/>
      <c r="D81" s="802" t="s">
        <v>151</v>
      </c>
      <c r="E81" s="803"/>
      <c r="F81" s="98" t="s">
        <v>152</v>
      </c>
      <c r="G81" s="759">
        <v>10000000</v>
      </c>
      <c r="H81" s="759"/>
      <c r="I81" s="759"/>
      <c r="J81" s="831"/>
      <c r="K81" s="805"/>
      <c r="L81" s="810" t="s">
        <v>233</v>
      </c>
      <c r="M81" s="810" t="s">
        <v>216</v>
      </c>
      <c r="N81" s="42"/>
      <c r="O81" s="133">
        <f>138.05/111.82</f>
        <v>1.2345734215703812</v>
      </c>
      <c r="P81" s="41" t="s">
        <v>234</v>
      </c>
      <c r="Q81" s="818">
        <f t="shared" si="3"/>
        <v>8099963.7812386798</v>
      </c>
      <c r="R81" s="819"/>
      <c r="S81" s="835"/>
      <c r="T81" s="835"/>
      <c r="U81" s="835"/>
    </row>
    <row r="82" spans="2:21" ht="31.5" customHeight="1" x14ac:dyDescent="0.2">
      <c r="B82" s="204"/>
      <c r="C82" s="205"/>
      <c r="D82" s="802" t="s">
        <v>151</v>
      </c>
      <c r="E82" s="803"/>
      <c r="F82" s="98" t="s">
        <v>152</v>
      </c>
      <c r="G82" s="759">
        <v>2336000000</v>
      </c>
      <c r="H82" s="759"/>
      <c r="I82" s="759"/>
      <c r="J82" s="805"/>
      <c r="K82" s="805"/>
      <c r="L82" s="810">
        <v>43196</v>
      </c>
      <c r="M82" s="810"/>
      <c r="N82" s="42"/>
      <c r="O82" s="133">
        <f>141.05/111.82</f>
        <v>1.2614022536218925</v>
      </c>
      <c r="P82" s="41" t="s">
        <v>235</v>
      </c>
      <c r="Q82" s="818">
        <f t="shared" si="3"/>
        <v>1851907266.9266214</v>
      </c>
      <c r="R82" s="819"/>
      <c r="S82" s="839"/>
      <c r="T82" s="840"/>
      <c r="U82" s="841"/>
    </row>
    <row r="83" spans="2:21" ht="31.5" customHeight="1" x14ac:dyDescent="0.2">
      <c r="B83" s="204"/>
      <c r="C83" s="205"/>
      <c r="D83" s="802" t="s">
        <v>151</v>
      </c>
      <c r="E83" s="803"/>
      <c r="F83" s="98" t="s">
        <v>152</v>
      </c>
      <c r="G83" s="759">
        <v>3504000000</v>
      </c>
      <c r="H83" s="759"/>
      <c r="I83" s="759"/>
      <c r="J83" s="805"/>
      <c r="K83" s="805"/>
      <c r="L83" s="810">
        <v>43200</v>
      </c>
      <c r="M83" s="810"/>
      <c r="N83" s="42"/>
      <c r="O83" s="133">
        <f t="shared" ref="O83:O84" si="4">141.05/111.82</f>
        <v>1.2614022536218925</v>
      </c>
      <c r="P83" s="41" t="s">
        <v>235</v>
      </c>
      <c r="Q83" s="818">
        <f t="shared" si="3"/>
        <v>2777860900.3899322</v>
      </c>
      <c r="R83" s="819"/>
      <c r="S83" s="839"/>
      <c r="T83" s="840"/>
      <c r="U83" s="841"/>
    </row>
    <row r="84" spans="2:21" ht="31.5" customHeight="1" x14ac:dyDescent="0.2">
      <c r="B84" s="319"/>
      <c r="C84" s="321"/>
      <c r="D84" s="802" t="s">
        <v>151</v>
      </c>
      <c r="E84" s="803"/>
      <c r="F84" s="98" t="s">
        <v>152</v>
      </c>
      <c r="G84" s="759">
        <v>3504000000</v>
      </c>
      <c r="H84" s="759"/>
      <c r="I84" s="759"/>
      <c r="J84" s="805"/>
      <c r="K84" s="805"/>
      <c r="L84" s="810">
        <v>43200</v>
      </c>
      <c r="M84" s="810"/>
      <c r="N84" s="42"/>
      <c r="O84" s="133">
        <f t="shared" si="4"/>
        <v>1.2614022536218925</v>
      </c>
      <c r="P84" s="41" t="s">
        <v>235</v>
      </c>
      <c r="Q84" s="818">
        <f t="shared" si="3"/>
        <v>2777860900.3899322</v>
      </c>
      <c r="R84" s="819"/>
      <c r="S84" s="835"/>
      <c r="T84" s="835"/>
      <c r="U84" s="835"/>
    </row>
    <row r="85" spans="2:21" ht="31.5" customHeight="1" x14ac:dyDescent="0.2">
      <c r="B85" s="204"/>
      <c r="C85" s="205"/>
      <c r="D85" s="802" t="s">
        <v>151</v>
      </c>
      <c r="E85" s="803"/>
      <c r="F85" s="98" t="s">
        <v>152</v>
      </c>
      <c r="G85" s="818">
        <v>18750000000</v>
      </c>
      <c r="H85" s="819"/>
      <c r="I85" s="218"/>
      <c r="J85" s="805"/>
      <c r="K85" s="805"/>
      <c r="L85" s="810">
        <v>43304</v>
      </c>
      <c r="M85" s="810"/>
      <c r="N85" s="91"/>
      <c r="O85" s="133">
        <f>142.28/111.82</f>
        <v>1.272402074763012</v>
      </c>
      <c r="P85" s="52" t="s">
        <v>478</v>
      </c>
      <c r="Q85" s="818">
        <f t="shared" si="3"/>
        <v>14735908068.597132</v>
      </c>
      <c r="R85" s="819"/>
      <c r="S85" s="839" t="s">
        <v>485</v>
      </c>
      <c r="T85" s="840"/>
      <c r="U85" s="841"/>
    </row>
    <row r="86" spans="2:21" ht="40.5" customHeight="1" x14ac:dyDescent="0.2">
      <c r="B86" s="204"/>
      <c r="C86" s="205"/>
      <c r="D86" s="802" t="s">
        <v>151</v>
      </c>
      <c r="E86" s="803"/>
      <c r="F86" s="98" t="s">
        <v>152</v>
      </c>
      <c r="G86" s="818">
        <v>6250000000</v>
      </c>
      <c r="H86" s="819"/>
      <c r="I86" s="218"/>
      <c r="J86" s="805"/>
      <c r="K86" s="805"/>
      <c r="L86" s="810">
        <v>43326</v>
      </c>
      <c r="M86" s="810"/>
      <c r="N86" s="91"/>
      <c r="O86" s="133">
        <f>142.1/111.82</f>
        <v>1.2707923448399214</v>
      </c>
      <c r="P86" s="52" t="s">
        <v>486</v>
      </c>
      <c r="Q86" s="818">
        <f t="shared" si="3"/>
        <v>4918191414.4968328</v>
      </c>
      <c r="R86" s="819"/>
      <c r="S86" s="839" t="s">
        <v>485</v>
      </c>
      <c r="T86" s="840"/>
      <c r="U86" s="841"/>
    </row>
    <row r="87" spans="2:21" ht="40.5" customHeight="1" x14ac:dyDescent="0.2">
      <c r="B87" s="204"/>
      <c r="C87" s="205"/>
      <c r="D87" s="802" t="s">
        <v>151</v>
      </c>
      <c r="E87" s="803"/>
      <c r="F87" s="98" t="s">
        <v>152</v>
      </c>
      <c r="G87" s="818">
        <v>1200000000</v>
      </c>
      <c r="H87" s="819"/>
      <c r="I87" s="218"/>
      <c r="J87" s="805"/>
      <c r="K87" s="805"/>
      <c r="L87" s="810">
        <v>43349</v>
      </c>
      <c r="M87" s="810"/>
      <c r="N87" s="91"/>
      <c r="O87" s="133">
        <f>142.27/111.82</f>
        <v>1.2723126453228404</v>
      </c>
      <c r="P87" s="52" t="s">
        <v>487</v>
      </c>
      <c r="Q87" s="818">
        <f t="shared" si="3"/>
        <v>943164405.70745754</v>
      </c>
      <c r="R87" s="819"/>
      <c r="S87" s="839" t="s">
        <v>485</v>
      </c>
      <c r="T87" s="840"/>
      <c r="U87" s="841"/>
    </row>
    <row r="88" spans="2:21" ht="40.5" customHeight="1" x14ac:dyDescent="0.2">
      <c r="B88" s="204"/>
      <c r="C88" s="205"/>
      <c r="D88" s="802" t="s">
        <v>151</v>
      </c>
      <c r="E88" s="803"/>
      <c r="F88" s="98" t="s">
        <v>152</v>
      </c>
      <c r="G88" s="818">
        <v>31260000000</v>
      </c>
      <c r="H88" s="819"/>
      <c r="I88" s="218"/>
      <c r="J88" s="805"/>
      <c r="K88" s="805"/>
      <c r="L88" s="810">
        <v>43350</v>
      </c>
      <c r="M88" s="810"/>
      <c r="N88" s="91"/>
      <c r="O88" s="133">
        <f>142.27/111.82</f>
        <v>1.2723126453228404</v>
      </c>
      <c r="P88" s="52" t="s">
        <v>487</v>
      </c>
      <c r="Q88" s="818">
        <f t="shared" si="3"/>
        <v>24569432768.679268</v>
      </c>
      <c r="R88" s="819"/>
      <c r="S88" s="839" t="s">
        <v>485</v>
      </c>
      <c r="T88" s="840"/>
      <c r="U88" s="841"/>
    </row>
    <row r="89" spans="2:21" ht="40.5" customHeight="1" x14ac:dyDescent="0.2">
      <c r="B89" s="204"/>
      <c r="C89" s="205"/>
      <c r="D89" s="802" t="s">
        <v>151</v>
      </c>
      <c r="E89" s="803"/>
      <c r="F89" s="98" t="s">
        <v>152</v>
      </c>
      <c r="G89" s="818">
        <v>774948587</v>
      </c>
      <c r="H89" s="819"/>
      <c r="I89" s="218"/>
      <c r="J89" s="805"/>
      <c r="K89" s="805"/>
      <c r="L89" s="810">
        <v>43367</v>
      </c>
      <c r="M89" s="810"/>
      <c r="N89" s="91"/>
      <c r="O89" s="133">
        <f t="shared" ref="O89:O92" si="5">142.27/111.82</f>
        <v>1.2723126453228404</v>
      </c>
      <c r="P89" s="52" t="s">
        <v>487</v>
      </c>
      <c r="Q89" s="818">
        <f t="shared" si="3"/>
        <v>609086602.92640746</v>
      </c>
      <c r="R89" s="819"/>
      <c r="S89" s="839" t="s">
        <v>485</v>
      </c>
      <c r="T89" s="840"/>
      <c r="U89" s="841"/>
    </row>
    <row r="90" spans="2:21" ht="40.5" customHeight="1" x14ac:dyDescent="0.2">
      <c r="B90" s="204"/>
      <c r="C90" s="205"/>
      <c r="D90" s="802" t="s">
        <v>151</v>
      </c>
      <c r="E90" s="803"/>
      <c r="F90" s="98" t="s">
        <v>152</v>
      </c>
      <c r="G90" s="818">
        <v>500000000</v>
      </c>
      <c r="H90" s="819"/>
      <c r="I90" s="218"/>
      <c r="J90" s="805"/>
      <c r="K90" s="805"/>
      <c r="L90" s="810">
        <v>43368</v>
      </c>
      <c r="M90" s="810"/>
      <c r="N90" s="91"/>
      <c r="O90" s="133">
        <f t="shared" si="5"/>
        <v>1.2723126453228404</v>
      </c>
      <c r="P90" s="52" t="s">
        <v>487</v>
      </c>
      <c r="Q90" s="818">
        <f t="shared" si="3"/>
        <v>392985169.044774</v>
      </c>
      <c r="R90" s="819"/>
      <c r="S90" s="839" t="s">
        <v>485</v>
      </c>
      <c r="T90" s="840"/>
      <c r="U90" s="841"/>
    </row>
    <row r="91" spans="2:21" ht="40.5" customHeight="1" x14ac:dyDescent="0.2">
      <c r="B91" s="204"/>
      <c r="C91" s="205"/>
      <c r="D91" s="802" t="s">
        <v>151</v>
      </c>
      <c r="E91" s="803"/>
      <c r="F91" s="98" t="s">
        <v>152</v>
      </c>
      <c r="G91" s="818">
        <v>15938500</v>
      </c>
      <c r="H91" s="819"/>
      <c r="I91" s="218"/>
      <c r="J91" s="805"/>
      <c r="K91" s="805"/>
      <c r="L91" s="810">
        <v>43369</v>
      </c>
      <c r="M91" s="810"/>
      <c r="N91" s="91"/>
      <c r="O91" s="133">
        <f t="shared" si="5"/>
        <v>1.2723126453228404</v>
      </c>
      <c r="P91" s="52" t="s">
        <v>487</v>
      </c>
      <c r="Q91" s="818">
        <f t="shared" si="3"/>
        <v>12527188.233640261</v>
      </c>
      <c r="R91" s="819"/>
      <c r="S91" s="839" t="s">
        <v>485</v>
      </c>
      <c r="T91" s="840"/>
      <c r="U91" s="841"/>
    </row>
    <row r="92" spans="2:21" ht="40.5" customHeight="1" x14ac:dyDescent="0.2">
      <c r="B92" s="204"/>
      <c r="C92" s="205"/>
      <c r="D92" s="802" t="s">
        <v>151</v>
      </c>
      <c r="E92" s="803"/>
      <c r="F92" s="98" t="s">
        <v>152</v>
      </c>
      <c r="G92" s="818">
        <v>3849112913</v>
      </c>
      <c r="H92" s="819"/>
      <c r="I92" s="218"/>
      <c r="J92" s="805"/>
      <c r="K92" s="805"/>
      <c r="L92" s="810">
        <v>43370</v>
      </c>
      <c r="M92" s="810"/>
      <c r="N92" s="91"/>
      <c r="O92" s="133">
        <f t="shared" si="5"/>
        <v>1.2723126453228404</v>
      </c>
      <c r="P92" s="52" t="s">
        <v>487</v>
      </c>
      <c r="Q92" s="818">
        <f t="shared" si="3"/>
        <v>3025288577.5754547</v>
      </c>
      <c r="R92" s="819"/>
      <c r="S92" s="839" t="s">
        <v>485</v>
      </c>
      <c r="T92" s="840"/>
      <c r="U92" s="841"/>
    </row>
    <row r="93" spans="2:21" ht="40.5" customHeight="1" x14ac:dyDescent="0.2">
      <c r="B93" s="204"/>
      <c r="C93" s="205"/>
      <c r="D93" s="802" t="s">
        <v>151</v>
      </c>
      <c r="E93" s="803"/>
      <c r="F93" s="98" t="s">
        <v>152</v>
      </c>
      <c r="G93" s="818">
        <v>22318303139</v>
      </c>
      <c r="H93" s="819"/>
      <c r="I93" s="218"/>
      <c r="J93" s="805"/>
      <c r="K93" s="805"/>
      <c r="L93" s="810">
        <v>43383</v>
      </c>
      <c r="M93" s="810"/>
      <c r="N93" s="91"/>
      <c r="O93" s="133">
        <f>142.5/111.82</f>
        <v>1.2743695224467895</v>
      </c>
      <c r="P93" s="52" t="s">
        <v>498</v>
      </c>
      <c r="Q93" s="818">
        <f t="shared" si="3"/>
        <v>17513211628.091087</v>
      </c>
      <c r="R93" s="819"/>
      <c r="S93" s="839"/>
      <c r="T93" s="840"/>
      <c r="U93" s="841"/>
    </row>
    <row r="94" spans="2:21" ht="40.5" customHeight="1" x14ac:dyDescent="0.2">
      <c r="B94" s="204"/>
      <c r="C94" s="205"/>
      <c r="D94" s="802" t="s">
        <v>151</v>
      </c>
      <c r="E94" s="803"/>
      <c r="F94" s="98" t="s">
        <v>152</v>
      </c>
      <c r="G94" s="818">
        <v>134904238</v>
      </c>
      <c r="H94" s="819"/>
      <c r="I94" s="218"/>
      <c r="J94" s="805"/>
      <c r="K94" s="805"/>
      <c r="L94" s="810">
        <v>43383</v>
      </c>
      <c r="M94" s="810"/>
      <c r="N94" s="91"/>
      <c r="O94" s="133">
        <f t="shared" ref="O94:O96" si="6">142.5/111.82</f>
        <v>1.2743695224467895</v>
      </c>
      <c r="P94" s="52" t="s">
        <v>498</v>
      </c>
      <c r="Q94" s="818">
        <f t="shared" si="3"/>
        <v>105859592.23270175</v>
      </c>
      <c r="R94" s="819"/>
      <c r="S94" s="839"/>
      <c r="T94" s="840"/>
      <c r="U94" s="841"/>
    </row>
    <row r="95" spans="2:21" ht="40.5" customHeight="1" x14ac:dyDescent="0.2">
      <c r="B95" s="204"/>
      <c r="C95" s="205"/>
      <c r="D95" s="802" t="s">
        <v>151</v>
      </c>
      <c r="E95" s="803"/>
      <c r="F95" s="98" t="s">
        <v>152</v>
      </c>
      <c r="G95" s="818">
        <v>22183398901</v>
      </c>
      <c r="H95" s="819"/>
      <c r="I95" s="218"/>
      <c r="J95" s="805"/>
      <c r="K95" s="805"/>
      <c r="L95" s="810">
        <v>43383</v>
      </c>
      <c r="M95" s="810"/>
      <c r="N95" s="91"/>
      <c r="O95" s="133">
        <f t="shared" si="6"/>
        <v>1.2743695224467895</v>
      </c>
      <c r="P95" s="52" t="s">
        <v>498</v>
      </c>
      <c r="Q95" s="818">
        <f t="shared" si="3"/>
        <v>17407352035.858387</v>
      </c>
      <c r="R95" s="819"/>
      <c r="S95" s="839"/>
      <c r="T95" s="840"/>
      <c r="U95" s="841"/>
    </row>
    <row r="96" spans="2:21" ht="40.5" customHeight="1" x14ac:dyDescent="0.2">
      <c r="B96" s="204"/>
      <c r="C96" s="205"/>
      <c r="D96" s="802" t="s">
        <v>151</v>
      </c>
      <c r="E96" s="803"/>
      <c r="F96" s="98" t="s">
        <v>152</v>
      </c>
      <c r="G96" s="818">
        <v>385000000</v>
      </c>
      <c r="H96" s="819"/>
      <c r="I96" s="218"/>
      <c r="J96" s="805"/>
      <c r="K96" s="805"/>
      <c r="L96" s="810">
        <v>43399</v>
      </c>
      <c r="M96" s="810"/>
      <c r="N96" s="91"/>
      <c r="O96" s="133">
        <f t="shared" si="6"/>
        <v>1.2743695224467895</v>
      </c>
      <c r="P96" s="52" t="s">
        <v>498</v>
      </c>
      <c r="Q96" s="818">
        <f t="shared" si="3"/>
        <v>302110175.43859649</v>
      </c>
      <c r="R96" s="819"/>
      <c r="S96" s="839" t="s">
        <v>485</v>
      </c>
      <c r="T96" s="840"/>
      <c r="U96" s="841"/>
    </row>
    <row r="97" spans="2:21" ht="40.5" customHeight="1" x14ac:dyDescent="0.2">
      <c r="B97" s="204"/>
      <c r="C97" s="205"/>
      <c r="D97" s="802" t="s">
        <v>151</v>
      </c>
      <c r="E97" s="803"/>
      <c r="F97" s="98" t="s">
        <v>152</v>
      </c>
      <c r="G97" s="818">
        <v>14493870000</v>
      </c>
      <c r="H97" s="819"/>
      <c r="I97" s="218"/>
      <c r="J97" s="805"/>
      <c r="K97" s="805"/>
      <c r="L97" s="810">
        <v>43431</v>
      </c>
      <c r="M97" s="810"/>
      <c r="N97" s="91"/>
      <c r="O97" s="133">
        <f>142.67/111.82</f>
        <v>1.2758898229297084</v>
      </c>
      <c r="P97" s="52" t="s">
        <v>506</v>
      </c>
      <c r="Q97" s="818">
        <f t="shared" si="3"/>
        <v>11359813159.03834</v>
      </c>
      <c r="R97" s="819"/>
      <c r="S97" s="839" t="s">
        <v>485</v>
      </c>
      <c r="T97" s="840"/>
      <c r="U97" s="841"/>
    </row>
    <row r="98" spans="2:21" ht="40.5" customHeight="1" x14ac:dyDescent="0.2">
      <c r="B98" s="204"/>
      <c r="C98" s="205"/>
      <c r="D98" s="802" t="s">
        <v>151</v>
      </c>
      <c r="E98" s="803"/>
      <c r="F98" s="98" t="s">
        <v>152</v>
      </c>
      <c r="G98" s="818">
        <v>4980000000</v>
      </c>
      <c r="H98" s="819"/>
      <c r="I98" s="218"/>
      <c r="J98" s="43"/>
      <c r="K98" s="43"/>
      <c r="L98" s="810">
        <v>43494</v>
      </c>
      <c r="M98" s="810"/>
      <c r="N98" s="91"/>
      <c r="O98" s="133">
        <f>100/78.05</f>
        <v>1.2812299807815504</v>
      </c>
      <c r="P98" s="52" t="s">
        <v>533</v>
      </c>
      <c r="Q98" s="818">
        <f t="shared" si="3"/>
        <v>3886889999.9999995</v>
      </c>
      <c r="R98" s="819"/>
      <c r="S98" s="839" t="s">
        <v>544</v>
      </c>
      <c r="T98" s="840"/>
      <c r="U98" s="841"/>
    </row>
    <row r="99" spans="2:21" ht="40.5" customHeight="1" x14ac:dyDescent="0.2">
      <c r="B99" s="204"/>
      <c r="C99" s="205"/>
      <c r="D99" s="802" t="s">
        <v>151</v>
      </c>
      <c r="E99" s="803"/>
      <c r="F99" s="98" t="s">
        <v>152</v>
      </c>
      <c r="G99" s="818">
        <v>645000000</v>
      </c>
      <c r="H99" s="819"/>
      <c r="I99" s="218"/>
      <c r="J99" s="43"/>
      <c r="K99" s="43"/>
      <c r="L99" s="810">
        <v>43495</v>
      </c>
      <c r="M99" s="810"/>
      <c r="N99" s="91"/>
      <c r="O99" s="133">
        <f>100/78.05</f>
        <v>1.2812299807815504</v>
      </c>
      <c r="P99" s="52" t="s">
        <v>533</v>
      </c>
      <c r="Q99" s="818">
        <f t="shared" si="3"/>
        <v>503422499.99999994</v>
      </c>
      <c r="R99" s="819"/>
      <c r="S99" s="839" t="s">
        <v>544</v>
      </c>
      <c r="T99" s="840"/>
      <c r="U99" s="841"/>
    </row>
    <row r="100" spans="2:21" ht="40.5" customHeight="1" x14ac:dyDescent="0.2">
      <c r="B100" s="204"/>
      <c r="C100" s="205"/>
      <c r="D100" s="802" t="s">
        <v>151</v>
      </c>
      <c r="E100" s="803"/>
      <c r="F100" s="98" t="s">
        <v>152</v>
      </c>
      <c r="G100" s="818">
        <v>16875000000</v>
      </c>
      <c r="H100" s="819"/>
      <c r="I100" s="218"/>
      <c r="J100" s="43"/>
      <c r="K100" s="43"/>
      <c r="L100" s="810">
        <v>43497</v>
      </c>
      <c r="M100" s="810"/>
      <c r="N100" s="91"/>
      <c r="O100" s="133">
        <f>100/78.05</f>
        <v>1.2812299807815504</v>
      </c>
      <c r="P100" s="52" t="s">
        <v>533</v>
      </c>
      <c r="Q100" s="818">
        <f t="shared" si="3"/>
        <v>13170937500</v>
      </c>
      <c r="R100" s="819"/>
      <c r="S100" s="839" t="s">
        <v>544</v>
      </c>
      <c r="T100" s="840"/>
      <c r="U100" s="841"/>
    </row>
    <row r="101" spans="2:21" ht="40.5" customHeight="1" x14ac:dyDescent="0.2">
      <c r="B101" s="204"/>
      <c r="C101" s="205"/>
      <c r="D101" s="802" t="s">
        <v>151</v>
      </c>
      <c r="E101" s="803"/>
      <c r="F101" s="98" t="s">
        <v>152</v>
      </c>
      <c r="G101" s="818">
        <v>9562500000</v>
      </c>
      <c r="H101" s="819"/>
      <c r="I101" s="218"/>
      <c r="J101" s="43"/>
      <c r="K101" s="43"/>
      <c r="L101" s="810">
        <v>43504</v>
      </c>
      <c r="M101" s="810"/>
      <c r="N101" s="91"/>
      <c r="O101" s="133">
        <f>100.6/78.05</f>
        <v>1.2889173606662396</v>
      </c>
      <c r="P101" s="52" t="s">
        <v>536</v>
      </c>
      <c r="Q101" s="818">
        <f t="shared" si="3"/>
        <v>7419017147.1172962</v>
      </c>
      <c r="R101" s="819"/>
      <c r="S101" s="839" t="s">
        <v>544</v>
      </c>
      <c r="T101" s="840"/>
      <c r="U101" s="841"/>
    </row>
    <row r="102" spans="2:21" ht="40.5" customHeight="1" x14ac:dyDescent="0.2">
      <c r="B102" s="204"/>
      <c r="C102" s="205"/>
      <c r="D102" s="802" t="s">
        <v>151</v>
      </c>
      <c r="E102" s="803"/>
      <c r="F102" s="98" t="s">
        <v>152</v>
      </c>
      <c r="G102" s="818">
        <v>9562500000</v>
      </c>
      <c r="H102" s="819"/>
      <c r="I102" s="218"/>
      <c r="J102" s="43"/>
      <c r="K102" s="43"/>
      <c r="L102" s="810">
        <v>43504</v>
      </c>
      <c r="M102" s="810"/>
      <c r="N102" s="91"/>
      <c r="O102" s="133">
        <f t="shared" ref="O102:O103" si="7">100.6/78.05</f>
        <v>1.2889173606662396</v>
      </c>
      <c r="P102" s="52" t="s">
        <v>536</v>
      </c>
      <c r="Q102" s="818">
        <f t="shared" si="3"/>
        <v>7419017147.1172962</v>
      </c>
      <c r="R102" s="819"/>
      <c r="S102" s="839" t="s">
        <v>544</v>
      </c>
      <c r="T102" s="840"/>
      <c r="U102" s="841"/>
    </row>
    <row r="103" spans="2:21" ht="40.5" customHeight="1" x14ac:dyDescent="0.2">
      <c r="B103" s="204"/>
      <c r="C103" s="205"/>
      <c r="D103" s="802" t="s">
        <v>151</v>
      </c>
      <c r="E103" s="803"/>
      <c r="F103" s="98" t="s">
        <v>152</v>
      </c>
      <c r="G103" s="818">
        <v>6375000004.9799995</v>
      </c>
      <c r="H103" s="819"/>
      <c r="I103" s="218"/>
      <c r="J103" s="43"/>
      <c r="K103" s="43"/>
      <c r="L103" s="810">
        <v>43522</v>
      </c>
      <c r="M103" s="810"/>
      <c r="N103" s="91"/>
      <c r="O103" s="133">
        <f t="shared" si="7"/>
        <v>1.2889173606662396</v>
      </c>
      <c r="P103" s="52" t="s">
        <v>536</v>
      </c>
      <c r="Q103" s="818">
        <f t="shared" si="3"/>
        <v>4946011435.275238</v>
      </c>
      <c r="R103" s="819"/>
      <c r="S103" s="839" t="s">
        <v>544</v>
      </c>
      <c r="T103" s="840"/>
      <c r="U103" s="841"/>
    </row>
    <row r="104" spans="2:21" ht="40.5" customHeight="1" x14ac:dyDescent="0.2">
      <c r="B104" s="204"/>
      <c r="C104" s="205"/>
      <c r="D104" s="802" t="s">
        <v>151</v>
      </c>
      <c r="E104" s="803"/>
      <c r="F104" s="98" t="s">
        <v>152</v>
      </c>
      <c r="G104" s="818">
        <v>18000000000</v>
      </c>
      <c r="H104" s="819"/>
      <c r="I104" s="218"/>
      <c r="J104" s="43"/>
      <c r="K104" s="43"/>
      <c r="L104" s="810">
        <v>43544</v>
      </c>
      <c r="M104" s="810"/>
      <c r="N104" s="91"/>
      <c r="O104" s="133">
        <f>101.18/78.05</f>
        <v>1.2963484945547727</v>
      </c>
      <c r="P104" s="52" t="s">
        <v>545</v>
      </c>
      <c r="Q104" s="818">
        <f t="shared" si="3"/>
        <v>13885155169.00573</v>
      </c>
      <c r="R104" s="819"/>
      <c r="S104" s="839" t="s">
        <v>544</v>
      </c>
      <c r="T104" s="840"/>
      <c r="U104" s="841"/>
    </row>
    <row r="105" spans="2:21" ht="40.5" customHeight="1" x14ac:dyDescent="0.2">
      <c r="B105" s="204"/>
      <c r="C105" s="205"/>
      <c r="D105" s="802" t="s">
        <v>151</v>
      </c>
      <c r="E105" s="803"/>
      <c r="F105" s="98" t="s">
        <v>152</v>
      </c>
      <c r="G105" s="818">
        <v>13500000000</v>
      </c>
      <c r="H105" s="819"/>
      <c r="I105" s="218"/>
      <c r="J105" s="43"/>
      <c r="K105" s="43"/>
      <c r="L105" s="810">
        <v>43546</v>
      </c>
      <c r="M105" s="810"/>
      <c r="N105" s="91"/>
      <c r="O105" s="133">
        <f>101.18/78.05</f>
        <v>1.2963484945547727</v>
      </c>
      <c r="P105" s="52" t="s">
        <v>545</v>
      </c>
      <c r="Q105" s="818">
        <f t="shared" si="3"/>
        <v>10413866376.754297</v>
      </c>
      <c r="R105" s="819"/>
      <c r="S105" s="839" t="s">
        <v>544</v>
      </c>
      <c r="T105" s="840"/>
      <c r="U105" s="841"/>
    </row>
    <row r="106" spans="2:21" ht="40.5" customHeight="1" x14ac:dyDescent="0.2">
      <c r="B106" s="204"/>
      <c r="C106" s="205"/>
      <c r="D106" s="802" t="s">
        <v>151</v>
      </c>
      <c r="E106" s="803"/>
      <c r="F106" s="98" t="s">
        <v>152</v>
      </c>
      <c r="G106" s="818">
        <v>8000000000</v>
      </c>
      <c r="H106" s="819"/>
      <c r="I106" s="218"/>
      <c r="J106" s="43"/>
      <c r="K106" s="43"/>
      <c r="L106" s="810">
        <v>43551</v>
      </c>
      <c r="M106" s="810"/>
      <c r="N106" s="91"/>
      <c r="O106" s="133">
        <f>101.18/78.05</f>
        <v>1.2963484945547727</v>
      </c>
      <c r="P106" s="52" t="s">
        <v>545</v>
      </c>
      <c r="Q106" s="818">
        <f t="shared" si="3"/>
        <v>6171180075.113658</v>
      </c>
      <c r="R106" s="819"/>
      <c r="S106" s="839" t="s">
        <v>544</v>
      </c>
      <c r="T106" s="840"/>
      <c r="U106" s="841"/>
    </row>
    <row r="107" spans="2:21" ht="40.5" customHeight="1" x14ac:dyDescent="0.2">
      <c r="B107" s="204"/>
      <c r="C107" s="205"/>
      <c r="D107" s="802" t="s">
        <v>151</v>
      </c>
      <c r="E107" s="803"/>
      <c r="F107" s="98" t="s">
        <v>152</v>
      </c>
      <c r="G107" s="818">
        <v>21527000000</v>
      </c>
      <c r="H107" s="819"/>
      <c r="I107" s="218"/>
      <c r="J107" s="43"/>
      <c r="K107" s="43"/>
      <c r="L107" s="810">
        <v>43570</v>
      </c>
      <c r="M107" s="810"/>
      <c r="N107" s="91"/>
      <c r="O107" s="133">
        <f>101.62/78.05</f>
        <v>1.3019859064702115</v>
      </c>
      <c r="P107" s="52" t="s">
        <v>549</v>
      </c>
      <c r="Q107" s="818">
        <f t="shared" si="3"/>
        <v>16533973135.209602</v>
      </c>
      <c r="R107" s="819"/>
      <c r="S107" s="839" t="s">
        <v>544</v>
      </c>
      <c r="T107" s="840"/>
      <c r="U107" s="841"/>
    </row>
    <row r="108" spans="2:21" ht="40.5" customHeight="1" x14ac:dyDescent="0.2">
      <c r="B108" s="204"/>
      <c r="C108" s="205"/>
      <c r="D108" s="802" t="s">
        <v>151</v>
      </c>
      <c r="E108" s="803"/>
      <c r="F108" s="98" t="s">
        <v>152</v>
      </c>
      <c r="G108" s="818">
        <v>11732000000</v>
      </c>
      <c r="H108" s="819"/>
      <c r="I108" s="218"/>
      <c r="J108" s="43"/>
      <c r="K108" s="43"/>
      <c r="L108" s="810">
        <v>43580</v>
      </c>
      <c r="M108" s="810"/>
      <c r="N108" s="91"/>
      <c r="O108" s="133">
        <f>101.62/78.05</f>
        <v>1.3019859064702115</v>
      </c>
      <c r="P108" s="52" t="s">
        <v>549</v>
      </c>
      <c r="Q108" s="818">
        <f t="shared" si="3"/>
        <v>9010850226.3333988</v>
      </c>
      <c r="R108" s="819"/>
      <c r="S108" s="839" t="s">
        <v>544</v>
      </c>
      <c r="T108" s="840"/>
      <c r="U108" s="841"/>
    </row>
    <row r="109" spans="2:21" ht="42" customHeight="1" x14ac:dyDescent="0.2">
      <c r="B109" s="204"/>
      <c r="C109" s="205"/>
      <c r="D109" s="802" t="s">
        <v>151</v>
      </c>
      <c r="E109" s="803"/>
      <c r="F109" s="98" t="s">
        <v>152</v>
      </c>
      <c r="G109" s="818">
        <v>4875000000</v>
      </c>
      <c r="H109" s="819"/>
      <c r="I109" s="218"/>
      <c r="J109" s="43"/>
      <c r="K109" s="43"/>
      <c r="L109" s="810">
        <v>43581</v>
      </c>
      <c r="M109" s="810"/>
      <c r="N109" s="91"/>
      <c r="O109" s="133">
        <f>101.62/78.05</f>
        <v>1.3019859064702115</v>
      </c>
      <c r="P109" s="52" t="s">
        <v>549</v>
      </c>
      <c r="Q109" s="818">
        <f t="shared" si="3"/>
        <v>3744280161.3855538</v>
      </c>
      <c r="R109" s="819"/>
      <c r="S109" s="839" t="s">
        <v>606</v>
      </c>
      <c r="T109" s="840"/>
      <c r="U109" s="841"/>
    </row>
    <row r="110" spans="2:21" ht="42" customHeight="1" x14ac:dyDescent="0.2">
      <c r="B110" s="204"/>
      <c r="C110" s="205"/>
      <c r="D110" s="802" t="s">
        <v>151</v>
      </c>
      <c r="E110" s="803"/>
      <c r="F110" s="98" t="s">
        <v>152</v>
      </c>
      <c r="G110" s="818">
        <v>3366000000</v>
      </c>
      <c r="H110" s="819"/>
      <c r="I110" s="218"/>
      <c r="J110" s="43"/>
      <c r="K110" s="43"/>
      <c r="L110" s="810">
        <v>43591</v>
      </c>
      <c r="M110" s="810"/>
      <c r="N110" s="91"/>
      <c r="O110" s="133">
        <f>102.12/78.05</f>
        <v>1.3083920563741192</v>
      </c>
      <c r="P110" s="52" t="s">
        <v>609</v>
      </c>
      <c r="Q110" s="818">
        <f t="shared" si="3"/>
        <v>2572623384.253819</v>
      </c>
      <c r="R110" s="819"/>
      <c r="S110" s="839" t="s">
        <v>606</v>
      </c>
      <c r="T110" s="840"/>
      <c r="U110" s="841"/>
    </row>
    <row r="111" spans="2:21" ht="31.5" customHeight="1" x14ac:dyDescent="0.2">
      <c r="B111" s="209"/>
      <c r="C111" s="209"/>
      <c r="D111" s="99" t="s">
        <v>236</v>
      </c>
      <c r="E111" s="98"/>
      <c r="F111" s="98"/>
      <c r="G111" s="842">
        <f>SUM(G15:H110)</f>
        <v>384347324524.47998</v>
      </c>
      <c r="H111" s="843"/>
      <c r="I111" s="218"/>
      <c r="J111" s="43"/>
      <c r="K111" s="43"/>
      <c r="L111" s="44"/>
      <c r="M111" s="44"/>
      <c r="N111" s="45"/>
      <c r="O111" s="45"/>
      <c r="P111" s="45"/>
      <c r="Q111" s="844">
        <f>SUM(Q15:R110)</f>
        <v>309017897125.14862</v>
      </c>
      <c r="R111" s="845"/>
      <c r="S111" s="79"/>
      <c r="T111" s="79"/>
      <c r="U111" s="80"/>
    </row>
    <row r="112" spans="2:21" ht="31.5" customHeight="1" x14ac:dyDescent="0.2">
      <c r="B112" s="319"/>
      <c r="C112" s="321"/>
      <c r="D112" s="802" t="s">
        <v>151</v>
      </c>
      <c r="E112" s="803"/>
      <c r="F112" s="98" t="s">
        <v>237</v>
      </c>
      <c r="G112" s="759">
        <v>578332629.87</v>
      </c>
      <c r="H112" s="759"/>
      <c r="I112" s="759"/>
      <c r="J112" s="805"/>
      <c r="K112" s="805"/>
      <c r="L112" s="810">
        <v>42278</v>
      </c>
      <c r="M112" s="810" t="s">
        <v>216</v>
      </c>
      <c r="N112" s="42"/>
      <c r="O112" s="78">
        <f>123.78/111.82</f>
        <v>1.1069576104453587</v>
      </c>
      <c r="P112" s="41" t="s">
        <v>238</v>
      </c>
      <c r="Q112" s="818">
        <f>+G112/O112</f>
        <v>522452372.53242362</v>
      </c>
      <c r="R112" s="819"/>
      <c r="S112" s="835"/>
      <c r="T112" s="835"/>
      <c r="U112" s="835"/>
    </row>
    <row r="113" spans="1:21" ht="31.5" customHeight="1" x14ac:dyDescent="0.2">
      <c r="B113" s="319"/>
      <c r="C113" s="321"/>
      <c r="D113" s="802" t="s">
        <v>151</v>
      </c>
      <c r="E113" s="803"/>
      <c r="F113" s="98" t="s">
        <v>237</v>
      </c>
      <c r="G113" s="759">
        <v>906673067.28999996</v>
      </c>
      <c r="H113" s="759"/>
      <c r="I113" s="759"/>
      <c r="J113" s="805"/>
      <c r="K113" s="805"/>
      <c r="L113" s="810">
        <v>42369</v>
      </c>
      <c r="M113" s="810" t="s">
        <v>216</v>
      </c>
      <c r="N113" s="42"/>
      <c r="O113" s="133">
        <f>125.37/111.82</f>
        <v>1.1211768914326596</v>
      </c>
      <c r="P113" s="41" t="s">
        <v>219</v>
      </c>
      <c r="Q113" s="818">
        <f>+G113/O113</f>
        <v>808679766.96472681</v>
      </c>
      <c r="R113" s="819"/>
      <c r="S113" s="835"/>
      <c r="T113" s="835"/>
      <c r="U113" s="835"/>
    </row>
    <row r="114" spans="1:21" ht="47.25" customHeight="1" x14ac:dyDescent="0.2">
      <c r="B114" s="211"/>
      <c r="C114" s="206" t="s">
        <v>751</v>
      </c>
      <c r="D114" s="100"/>
      <c r="E114" s="100"/>
      <c r="F114" s="100"/>
      <c r="G114" s="851">
        <f>+G111+G112+G113</f>
        <v>385832330221.63995</v>
      </c>
      <c r="H114" s="852"/>
      <c r="I114" s="46"/>
      <c r="J114" s="43"/>
      <c r="K114" s="43"/>
      <c r="L114" s="44"/>
      <c r="M114" s="44"/>
      <c r="N114" s="45"/>
      <c r="O114" s="45"/>
      <c r="P114" s="45"/>
      <c r="Q114" s="844">
        <f>+Q111+Q112+Q113</f>
        <v>310349029264.64575</v>
      </c>
      <c r="R114" s="845"/>
      <c r="S114" s="47"/>
      <c r="T114" s="47"/>
      <c r="U114" s="48"/>
    </row>
    <row r="115" spans="1:21" ht="31.5" customHeight="1" x14ac:dyDescent="0.2">
      <c r="B115" s="204"/>
      <c r="C115" s="210"/>
      <c r="D115" s="101"/>
      <c r="E115" s="101"/>
      <c r="F115" s="101"/>
      <c r="G115" s="131"/>
      <c r="H115" s="131"/>
      <c r="I115" s="131"/>
      <c r="J115" s="43"/>
      <c r="K115" s="43"/>
      <c r="L115" s="44"/>
      <c r="M115" s="44"/>
      <c r="N115" s="45"/>
      <c r="O115" s="45"/>
      <c r="P115" s="45"/>
      <c r="Q115" s="131"/>
      <c r="R115" s="131"/>
      <c r="S115" s="47"/>
      <c r="T115" s="47"/>
      <c r="U115" s="48"/>
    </row>
    <row r="116" spans="1:21" ht="31.5" customHeight="1" x14ac:dyDescent="0.2">
      <c r="A116" s="1" t="s">
        <v>752</v>
      </c>
      <c r="B116" s="444" t="s">
        <v>239</v>
      </c>
      <c r="C116" s="445"/>
      <c r="D116" s="445"/>
      <c r="E116" s="445"/>
      <c r="F116" s="445"/>
      <c r="G116" s="445"/>
      <c r="H116" s="445"/>
      <c r="I116" s="445"/>
      <c r="J116" s="445"/>
      <c r="K116" s="445"/>
      <c r="L116" s="445"/>
      <c r="M116" s="445"/>
      <c r="N116" s="445"/>
      <c r="O116" s="445"/>
      <c r="P116" s="445"/>
      <c r="Q116" s="445"/>
      <c r="R116" s="445"/>
      <c r="S116" s="445"/>
      <c r="T116" s="445"/>
      <c r="U116" s="446"/>
    </row>
    <row r="117" spans="1:21" ht="15" x14ac:dyDescent="0.2">
      <c r="B117" s="747" t="s">
        <v>138</v>
      </c>
      <c r="C117" s="747"/>
      <c r="D117" s="748" t="s">
        <v>139</v>
      </c>
      <c r="E117" s="748"/>
      <c r="F117" s="748" t="s">
        <v>140</v>
      </c>
      <c r="G117" s="749" t="s">
        <v>141</v>
      </c>
      <c r="H117" s="749"/>
      <c r="I117" s="749"/>
      <c r="J117" s="749"/>
      <c r="K117" s="749"/>
      <c r="L117" s="749"/>
      <c r="M117" s="749"/>
      <c r="N117" s="749" t="s">
        <v>142</v>
      </c>
      <c r="O117" s="749"/>
      <c r="P117" s="749"/>
      <c r="Q117" s="749"/>
      <c r="R117" s="749"/>
      <c r="S117" s="749" t="s">
        <v>99</v>
      </c>
      <c r="T117" s="749"/>
      <c r="U117" s="749"/>
    </row>
    <row r="118" spans="1:21" ht="15" customHeight="1" x14ac:dyDescent="0.2">
      <c r="B118" s="747"/>
      <c r="C118" s="747"/>
      <c r="D118" s="748"/>
      <c r="E118" s="748"/>
      <c r="F118" s="748"/>
      <c r="G118" s="775" t="s">
        <v>143</v>
      </c>
      <c r="H118" s="748"/>
      <c r="I118" s="748"/>
      <c r="J118" s="775" t="s">
        <v>144</v>
      </c>
      <c r="K118" s="775"/>
      <c r="L118" s="775" t="s">
        <v>145</v>
      </c>
      <c r="M118" s="775"/>
      <c r="N118" s="217" t="s">
        <v>146</v>
      </c>
      <c r="O118" s="217" t="s">
        <v>147</v>
      </c>
      <c r="P118" s="217" t="s">
        <v>148</v>
      </c>
      <c r="Q118" s="775" t="s">
        <v>149</v>
      </c>
      <c r="R118" s="775"/>
      <c r="S118" s="749"/>
      <c r="T118" s="749"/>
      <c r="U118" s="749"/>
    </row>
    <row r="119" spans="1:21" ht="28.5" customHeight="1" x14ac:dyDescent="0.2">
      <c r="B119" s="319" t="s">
        <v>150</v>
      </c>
      <c r="C119" s="321"/>
      <c r="D119" s="596" t="s">
        <v>239</v>
      </c>
      <c r="E119" s="596"/>
      <c r="F119" s="98" t="s">
        <v>152</v>
      </c>
      <c r="G119" s="784">
        <v>1792505269</v>
      </c>
      <c r="H119" s="784"/>
      <c r="I119" s="784"/>
      <c r="J119" s="846" t="s">
        <v>153</v>
      </c>
      <c r="K119" s="846"/>
      <c r="L119" s="847">
        <v>42278</v>
      </c>
      <c r="M119" s="848"/>
      <c r="N119" s="219">
        <v>1630902678</v>
      </c>
      <c r="O119" s="78">
        <f>123.78/111.82</f>
        <v>1.1069576104453587</v>
      </c>
      <c r="P119" s="134" t="s">
        <v>169</v>
      </c>
      <c r="Q119" s="849">
        <f t="shared" ref="Q119:Q138" si="8">+G119/O119</f>
        <v>1619307959.1176279</v>
      </c>
      <c r="R119" s="850"/>
      <c r="S119" s="388" t="s">
        <v>240</v>
      </c>
      <c r="T119" s="388"/>
      <c r="U119" s="388"/>
    </row>
    <row r="120" spans="1:21" ht="27.75" customHeight="1" x14ac:dyDescent="0.2">
      <c r="B120" s="319" t="s">
        <v>154</v>
      </c>
      <c r="C120" s="321"/>
      <c r="D120" s="596" t="s">
        <v>239</v>
      </c>
      <c r="E120" s="596"/>
      <c r="F120" s="98" t="s">
        <v>152</v>
      </c>
      <c r="G120" s="784">
        <v>1805267351.8</v>
      </c>
      <c r="H120" s="784"/>
      <c r="I120" s="784"/>
      <c r="J120" s="846" t="s">
        <v>153</v>
      </c>
      <c r="K120" s="846"/>
      <c r="L120" s="847">
        <v>42311</v>
      </c>
      <c r="M120" s="848"/>
      <c r="N120" s="219">
        <v>1630902678</v>
      </c>
      <c r="O120" s="133">
        <f>124.62/111.82</f>
        <v>1.1144696834197818</v>
      </c>
      <c r="P120" s="135" t="s">
        <v>174</v>
      </c>
      <c r="Q120" s="772">
        <f>+G120/O120</f>
        <v>1619844288.8643556</v>
      </c>
      <c r="R120" s="773"/>
      <c r="S120" s="388" t="s">
        <v>240</v>
      </c>
      <c r="T120" s="388"/>
      <c r="U120" s="388"/>
    </row>
    <row r="121" spans="1:21" ht="27.75" customHeight="1" x14ac:dyDescent="0.2">
      <c r="B121" s="319" t="s">
        <v>154</v>
      </c>
      <c r="C121" s="321"/>
      <c r="D121" s="596" t="s">
        <v>239</v>
      </c>
      <c r="E121" s="596"/>
      <c r="F121" s="98" t="s">
        <v>152</v>
      </c>
      <c r="G121" s="784">
        <v>12313884</v>
      </c>
      <c r="H121" s="784"/>
      <c r="I121" s="784"/>
      <c r="J121" s="846" t="s">
        <v>153</v>
      </c>
      <c r="K121" s="846"/>
      <c r="L121" s="847">
        <v>42367</v>
      </c>
      <c r="M121" s="848"/>
      <c r="N121" s="219">
        <v>1630902678</v>
      </c>
      <c r="O121" s="133">
        <f>125.37/111.82</f>
        <v>1.1211768914326596</v>
      </c>
      <c r="P121" s="135" t="s">
        <v>176</v>
      </c>
      <c r="Q121" s="772">
        <f t="shared" ref="Q121" si="9">+G121/O121</f>
        <v>10982998.395788467</v>
      </c>
      <c r="R121" s="773"/>
      <c r="S121" s="388" t="s">
        <v>240</v>
      </c>
      <c r="T121" s="388"/>
      <c r="U121" s="388"/>
    </row>
    <row r="122" spans="1:21" ht="28.5" customHeight="1" x14ac:dyDescent="0.2">
      <c r="B122" s="319" t="s">
        <v>156</v>
      </c>
      <c r="C122" s="321"/>
      <c r="D122" s="596" t="s">
        <v>239</v>
      </c>
      <c r="E122" s="596"/>
      <c r="F122" s="98" t="s">
        <v>152</v>
      </c>
      <c r="G122" s="784">
        <v>1828541334</v>
      </c>
      <c r="H122" s="784"/>
      <c r="I122" s="784"/>
      <c r="J122" s="853" t="s">
        <v>241</v>
      </c>
      <c r="K122" s="853"/>
      <c r="L122" s="847">
        <v>42367</v>
      </c>
      <c r="M122" s="848"/>
      <c r="N122" s="219">
        <v>1630902678</v>
      </c>
      <c r="O122" s="133">
        <f>125.37/111.82</f>
        <v>1.1211768914326596</v>
      </c>
      <c r="P122" s="135" t="s">
        <v>176</v>
      </c>
      <c r="Q122" s="772">
        <f t="shared" si="8"/>
        <v>1630912434.9356306</v>
      </c>
      <c r="R122" s="773"/>
      <c r="S122" s="388" t="s">
        <v>240</v>
      </c>
      <c r="T122" s="388"/>
      <c r="U122" s="388"/>
    </row>
    <row r="123" spans="1:21" ht="27" customHeight="1" x14ac:dyDescent="0.2">
      <c r="B123" s="319" t="s">
        <v>158</v>
      </c>
      <c r="C123" s="321"/>
      <c r="D123" s="596" t="s">
        <v>239</v>
      </c>
      <c r="E123" s="596"/>
      <c r="F123" s="98" t="s">
        <v>152</v>
      </c>
      <c r="G123" s="784">
        <v>1839906750</v>
      </c>
      <c r="H123" s="784"/>
      <c r="I123" s="784"/>
      <c r="J123" s="854" t="s">
        <v>242</v>
      </c>
      <c r="K123" s="855"/>
      <c r="L123" s="847">
        <v>42387</v>
      </c>
      <c r="M123" s="848">
        <v>42387</v>
      </c>
      <c r="N123" s="219">
        <v>1630902678</v>
      </c>
      <c r="O123" s="133">
        <f>126.15/111.82</f>
        <v>1.1281523877660526</v>
      </c>
      <c r="P123" s="135" t="s">
        <v>181</v>
      </c>
      <c r="Q123" s="772">
        <f t="shared" si="8"/>
        <v>1630902677.6456599</v>
      </c>
      <c r="R123" s="773"/>
      <c r="S123" s="388" t="s">
        <v>240</v>
      </c>
      <c r="T123" s="388"/>
      <c r="U123" s="388"/>
    </row>
    <row r="124" spans="1:21" ht="27" customHeight="1" x14ac:dyDescent="0.2">
      <c r="B124" s="319" t="s">
        <v>158</v>
      </c>
      <c r="C124" s="321"/>
      <c r="D124" s="596" t="s">
        <v>239</v>
      </c>
      <c r="E124" s="596"/>
      <c r="F124" s="98" t="s">
        <v>152</v>
      </c>
      <c r="G124" s="784">
        <v>13080610</v>
      </c>
      <c r="H124" s="784"/>
      <c r="I124" s="784"/>
      <c r="J124" s="854" t="s">
        <v>242</v>
      </c>
      <c r="K124" s="855"/>
      <c r="L124" s="847">
        <v>42395</v>
      </c>
      <c r="M124" s="848">
        <v>42387</v>
      </c>
      <c r="N124" s="219">
        <v>0</v>
      </c>
      <c r="O124" s="133">
        <f>126.15/111.82</f>
        <v>1.1281523877660526</v>
      </c>
      <c r="P124" s="135" t="s">
        <v>181</v>
      </c>
      <c r="Q124" s="849">
        <f t="shared" si="8"/>
        <v>11594719.066191042</v>
      </c>
      <c r="R124" s="850"/>
      <c r="S124" s="388" t="s">
        <v>240</v>
      </c>
      <c r="T124" s="388"/>
      <c r="U124" s="388"/>
    </row>
    <row r="125" spans="1:21" ht="26.25" customHeight="1" x14ac:dyDescent="0.2">
      <c r="B125" s="319" t="s">
        <v>160</v>
      </c>
      <c r="C125" s="321"/>
      <c r="D125" s="596" t="s">
        <v>239</v>
      </c>
      <c r="E125" s="596"/>
      <c r="F125" s="98" t="s">
        <v>152</v>
      </c>
      <c r="G125" s="784">
        <v>1863680417</v>
      </c>
      <c r="H125" s="784"/>
      <c r="I125" s="784"/>
      <c r="J125" s="853" t="s">
        <v>243</v>
      </c>
      <c r="K125" s="853"/>
      <c r="L125" s="847">
        <v>42416</v>
      </c>
      <c r="M125" s="848">
        <v>42416</v>
      </c>
      <c r="N125" s="219">
        <v>1630902678</v>
      </c>
      <c r="O125" s="133">
        <f>127.78/111.82</f>
        <v>1.1427293865140404</v>
      </c>
      <c r="P125" s="135" t="s">
        <v>184</v>
      </c>
      <c r="Q125" s="772">
        <f t="shared" si="8"/>
        <v>1630902678.266865</v>
      </c>
      <c r="R125" s="773"/>
      <c r="S125" s="388" t="s">
        <v>244</v>
      </c>
      <c r="T125" s="388"/>
      <c r="U125" s="388"/>
    </row>
    <row r="126" spans="1:21" ht="26.25" customHeight="1" x14ac:dyDescent="0.2">
      <c r="B126" s="319" t="s">
        <v>162</v>
      </c>
      <c r="C126" s="321"/>
      <c r="D126" s="596" t="s">
        <v>239</v>
      </c>
      <c r="E126" s="596"/>
      <c r="F126" s="98" t="s">
        <v>152</v>
      </c>
      <c r="G126" s="784">
        <v>1887454082.99</v>
      </c>
      <c r="H126" s="784"/>
      <c r="I126" s="784"/>
      <c r="J126" s="854" t="s">
        <v>245</v>
      </c>
      <c r="K126" s="855"/>
      <c r="L126" s="847">
        <v>42445</v>
      </c>
      <c r="M126" s="848">
        <v>42445</v>
      </c>
      <c r="N126" s="219">
        <v>1630902678</v>
      </c>
      <c r="O126" s="133">
        <f>129.41/111.82</f>
        <v>1.1573063852620282</v>
      </c>
      <c r="P126" s="135" t="s">
        <v>188</v>
      </c>
      <c r="Q126" s="772">
        <f t="shared" si="8"/>
        <v>1630902677.9997048</v>
      </c>
      <c r="R126" s="773"/>
      <c r="S126" s="388" t="s">
        <v>240</v>
      </c>
      <c r="T126" s="388"/>
      <c r="U126" s="388"/>
    </row>
    <row r="127" spans="1:21" ht="27.75" customHeight="1" x14ac:dyDescent="0.2">
      <c r="B127" s="319" t="s">
        <v>164</v>
      </c>
      <c r="C127" s="321"/>
      <c r="D127" s="596" t="s">
        <v>239</v>
      </c>
      <c r="E127" s="596"/>
      <c r="F127" s="98" t="s">
        <v>152</v>
      </c>
      <c r="G127" s="784">
        <v>1905247870</v>
      </c>
      <c r="H127" s="784"/>
      <c r="I127" s="784"/>
      <c r="J127" s="854" t="s">
        <v>246</v>
      </c>
      <c r="K127" s="855"/>
      <c r="L127" s="847">
        <v>42474</v>
      </c>
      <c r="M127" s="848">
        <v>42474</v>
      </c>
      <c r="N127" s="219">
        <v>1630902678</v>
      </c>
      <c r="O127" s="133">
        <f>130.63/111.82</f>
        <v>1.1682167769629763</v>
      </c>
      <c r="P127" s="135" t="s">
        <v>193</v>
      </c>
      <c r="Q127" s="772">
        <f t="shared" si="8"/>
        <v>1630902677.9713693</v>
      </c>
      <c r="R127" s="773"/>
      <c r="S127" s="388" t="s">
        <v>244</v>
      </c>
      <c r="T127" s="388"/>
      <c r="U127" s="388"/>
    </row>
    <row r="128" spans="1:21" ht="27.75" customHeight="1" x14ac:dyDescent="0.2">
      <c r="B128" s="319" t="s">
        <v>166</v>
      </c>
      <c r="C128" s="321"/>
      <c r="D128" s="596" t="s">
        <v>239</v>
      </c>
      <c r="E128" s="596"/>
      <c r="F128" s="98" t="s">
        <v>152</v>
      </c>
      <c r="G128" s="784">
        <v>1914728166</v>
      </c>
      <c r="H128" s="784"/>
      <c r="I128" s="784"/>
      <c r="J128" s="853" t="s">
        <v>247</v>
      </c>
      <c r="K128" s="853"/>
      <c r="L128" s="847">
        <v>42506</v>
      </c>
      <c r="M128" s="848">
        <v>42506</v>
      </c>
      <c r="N128" s="219">
        <v>1630902678</v>
      </c>
      <c r="O128" s="133">
        <f>131.28/111.82</f>
        <v>1.1740296905741372</v>
      </c>
      <c r="P128" s="135" t="s">
        <v>198</v>
      </c>
      <c r="Q128" s="772">
        <f t="shared" si="8"/>
        <v>1630902677.6517365</v>
      </c>
      <c r="R128" s="773"/>
      <c r="S128" s="388" t="s">
        <v>244</v>
      </c>
      <c r="T128" s="388"/>
      <c r="U128" s="388"/>
    </row>
    <row r="129" spans="1:21" ht="29.25" customHeight="1" x14ac:dyDescent="0.2">
      <c r="B129" s="319" t="s">
        <v>248</v>
      </c>
      <c r="C129" s="321"/>
      <c r="D129" s="596" t="s">
        <v>239</v>
      </c>
      <c r="E129" s="596"/>
      <c r="F129" s="98" t="s">
        <v>152</v>
      </c>
      <c r="G129" s="784">
        <v>1924500164</v>
      </c>
      <c r="H129" s="784"/>
      <c r="I129" s="784"/>
      <c r="J129" s="854" t="s">
        <v>249</v>
      </c>
      <c r="K129" s="855"/>
      <c r="L129" s="847">
        <v>42535</v>
      </c>
      <c r="M129" s="848">
        <v>42535</v>
      </c>
      <c r="N129" s="219">
        <v>1630902678</v>
      </c>
      <c r="O129" s="133">
        <f>131.95/111.82</f>
        <v>1.1800214630656412</v>
      </c>
      <c r="P129" s="135" t="s">
        <v>201</v>
      </c>
      <c r="Q129" s="772">
        <f t="shared" si="8"/>
        <v>1630902677.8209929</v>
      </c>
      <c r="R129" s="773"/>
      <c r="S129" s="388" t="s">
        <v>244</v>
      </c>
      <c r="T129" s="388"/>
      <c r="U129" s="388"/>
    </row>
    <row r="130" spans="1:21" ht="29.25" customHeight="1" x14ac:dyDescent="0.2">
      <c r="B130" s="319" t="s">
        <v>250</v>
      </c>
      <c r="C130" s="321"/>
      <c r="D130" s="596" t="s">
        <v>239</v>
      </c>
      <c r="E130" s="596"/>
      <c r="F130" s="98" t="s">
        <v>152</v>
      </c>
      <c r="G130" s="784">
        <v>1933737765</v>
      </c>
      <c r="H130" s="784"/>
      <c r="I130" s="784"/>
      <c r="J130" s="856" t="s">
        <v>251</v>
      </c>
      <c r="K130" s="857"/>
      <c r="L130" s="847">
        <v>42558</v>
      </c>
      <c r="M130" s="848">
        <v>42558</v>
      </c>
      <c r="N130" s="219">
        <v>1630902678</v>
      </c>
      <c r="O130" s="133">
        <f>132.58/111.82</f>
        <v>1.1856555177964587</v>
      </c>
      <c r="P130" s="135" t="s">
        <v>204</v>
      </c>
      <c r="Q130" s="772">
        <f t="shared" si="8"/>
        <v>1630944010.2753053</v>
      </c>
      <c r="R130" s="773"/>
      <c r="S130" s="388" t="s">
        <v>244</v>
      </c>
      <c r="T130" s="388"/>
      <c r="U130" s="388"/>
    </row>
    <row r="131" spans="1:21" ht="22.5" customHeight="1" x14ac:dyDescent="0.2">
      <c r="B131" s="319" t="s">
        <v>252</v>
      </c>
      <c r="C131" s="321"/>
      <c r="D131" s="596" t="s">
        <v>239</v>
      </c>
      <c r="E131" s="596"/>
      <c r="F131" s="98" t="s">
        <v>152</v>
      </c>
      <c r="G131" s="784">
        <v>1946104392</v>
      </c>
      <c r="H131" s="784"/>
      <c r="I131" s="784"/>
      <c r="J131" s="853" t="s">
        <v>253</v>
      </c>
      <c r="K131" s="853"/>
      <c r="L131" s="847">
        <v>42593</v>
      </c>
      <c r="M131" s="848">
        <v>42593</v>
      </c>
      <c r="N131" s="219">
        <v>1630902678</v>
      </c>
      <c r="O131" s="133">
        <f>133.27/111.82</f>
        <v>1.1918261491683064</v>
      </c>
      <c r="P131" s="135" t="s">
        <v>207</v>
      </c>
      <c r="Q131" s="772">
        <f t="shared" si="8"/>
        <v>1632876064.4814284</v>
      </c>
      <c r="R131" s="773"/>
      <c r="S131" s="388" t="s">
        <v>240</v>
      </c>
      <c r="T131" s="388"/>
      <c r="U131" s="388"/>
    </row>
    <row r="132" spans="1:21" ht="42.75" customHeight="1" x14ac:dyDescent="0.2">
      <c r="B132" s="319" t="s">
        <v>254</v>
      </c>
      <c r="C132" s="321"/>
      <c r="D132" s="596" t="s">
        <v>239</v>
      </c>
      <c r="E132" s="596"/>
      <c r="F132" s="98" t="s">
        <v>152</v>
      </c>
      <c r="G132" s="784">
        <v>1937626728</v>
      </c>
      <c r="H132" s="784"/>
      <c r="I132" s="784"/>
      <c r="J132" s="854" t="s">
        <v>255</v>
      </c>
      <c r="K132" s="855"/>
      <c r="L132" s="847">
        <v>42626</v>
      </c>
      <c r="M132" s="848">
        <v>42626</v>
      </c>
      <c r="N132" s="219">
        <v>1630902678</v>
      </c>
      <c r="O132" s="133">
        <f>132.85/111.82</f>
        <v>1.1880701126810946</v>
      </c>
      <c r="P132" s="135" t="s">
        <v>208</v>
      </c>
      <c r="Q132" s="772">
        <f t="shared" si="8"/>
        <v>1630902677.6436582</v>
      </c>
      <c r="R132" s="773"/>
      <c r="S132" s="388" t="s">
        <v>244</v>
      </c>
      <c r="T132" s="388"/>
      <c r="U132" s="388"/>
    </row>
    <row r="133" spans="1:21" ht="31.5" customHeight="1" x14ac:dyDescent="0.2">
      <c r="B133" s="319" t="s">
        <v>256</v>
      </c>
      <c r="C133" s="321"/>
      <c r="D133" s="596" t="s">
        <v>239</v>
      </c>
      <c r="E133" s="596"/>
      <c r="F133" s="98" t="s">
        <v>152</v>
      </c>
      <c r="G133" s="784">
        <v>1936605773</v>
      </c>
      <c r="H133" s="784"/>
      <c r="I133" s="784"/>
      <c r="J133" s="854" t="s">
        <v>257</v>
      </c>
      <c r="K133" s="855"/>
      <c r="L133" s="847">
        <v>42650</v>
      </c>
      <c r="M133" s="848">
        <v>42650</v>
      </c>
      <c r="N133" s="219">
        <v>1630902678</v>
      </c>
      <c r="O133" s="133">
        <f>132.78/111.82</f>
        <v>1.1874441065998929</v>
      </c>
      <c r="P133" s="135" t="s">
        <v>209</v>
      </c>
      <c r="Q133" s="772">
        <f t="shared" si="8"/>
        <v>1630902677.6386502</v>
      </c>
      <c r="R133" s="773"/>
      <c r="S133" s="388" t="s">
        <v>244</v>
      </c>
      <c r="T133" s="388"/>
      <c r="U133" s="388"/>
    </row>
    <row r="134" spans="1:21" ht="34.5" customHeight="1" x14ac:dyDescent="0.25">
      <c r="B134" s="319" t="s">
        <v>258</v>
      </c>
      <c r="C134" s="321"/>
      <c r="D134" s="596" t="s">
        <v>239</v>
      </c>
      <c r="E134" s="596"/>
      <c r="F134" s="98" t="s">
        <v>152</v>
      </c>
      <c r="G134" s="858">
        <v>2008510175</v>
      </c>
      <c r="H134" s="859"/>
      <c r="I134" s="860"/>
      <c r="J134" s="853" t="s">
        <v>259</v>
      </c>
      <c r="K134" s="853"/>
      <c r="L134" s="847">
        <v>42913</v>
      </c>
      <c r="M134" s="848"/>
      <c r="N134" s="219">
        <v>1630902678</v>
      </c>
      <c r="O134" s="133">
        <f>137.71/111.82</f>
        <v>1.2315328206045431</v>
      </c>
      <c r="P134" s="135" t="s">
        <v>260</v>
      </c>
      <c r="Q134" s="772">
        <f t="shared" si="8"/>
        <v>1630902677.8629003</v>
      </c>
      <c r="R134" s="773"/>
      <c r="S134" s="388" t="s">
        <v>244</v>
      </c>
      <c r="T134" s="388"/>
      <c r="U134" s="388"/>
    </row>
    <row r="135" spans="1:21" ht="30.75" customHeight="1" x14ac:dyDescent="0.25">
      <c r="B135" s="319" t="s">
        <v>261</v>
      </c>
      <c r="C135" s="321"/>
      <c r="D135" s="596" t="s">
        <v>239</v>
      </c>
      <c r="E135" s="596"/>
      <c r="F135" s="98" t="s">
        <v>152</v>
      </c>
      <c r="G135" s="858">
        <v>2010843787</v>
      </c>
      <c r="H135" s="859"/>
      <c r="I135" s="860"/>
      <c r="J135" s="854" t="s">
        <v>262</v>
      </c>
      <c r="K135" s="855"/>
      <c r="L135" s="847">
        <v>42942</v>
      </c>
      <c r="M135" s="848"/>
      <c r="N135" s="219">
        <v>1630902678</v>
      </c>
      <c r="O135" s="133">
        <f>137.87/111.82</f>
        <v>1.2329636916472904</v>
      </c>
      <c r="P135" s="135" t="s">
        <v>263</v>
      </c>
      <c r="Q135" s="772">
        <f t="shared" si="8"/>
        <v>1630902678.3371291</v>
      </c>
      <c r="R135" s="773"/>
      <c r="S135" s="388" t="s">
        <v>244</v>
      </c>
      <c r="T135" s="388"/>
      <c r="U135" s="388"/>
    </row>
    <row r="136" spans="1:21" ht="32.25" customHeight="1" x14ac:dyDescent="0.25">
      <c r="B136" s="319" t="s">
        <v>264</v>
      </c>
      <c r="C136" s="321"/>
      <c r="D136" s="596" t="s">
        <v>239</v>
      </c>
      <c r="E136" s="596"/>
      <c r="F136" s="98" t="s">
        <v>152</v>
      </c>
      <c r="G136" s="858">
        <f>2010843787+1750209</f>
        <v>2012593996</v>
      </c>
      <c r="H136" s="859"/>
      <c r="I136" s="860"/>
      <c r="J136" s="854" t="s">
        <v>265</v>
      </c>
      <c r="K136" s="855"/>
      <c r="L136" s="847" t="s">
        <v>266</v>
      </c>
      <c r="M136" s="848"/>
      <c r="N136" s="219">
        <v>1630902678</v>
      </c>
      <c r="O136" s="133">
        <f>137.99/111.82</f>
        <v>1.2340368449293508</v>
      </c>
      <c r="P136" s="135" t="s">
        <v>267</v>
      </c>
      <c r="Q136" s="772">
        <f t="shared" si="8"/>
        <v>1630902678.6920791</v>
      </c>
      <c r="R136" s="773"/>
      <c r="S136" s="388" t="s">
        <v>244</v>
      </c>
      <c r="T136" s="388"/>
      <c r="U136" s="388"/>
    </row>
    <row r="137" spans="1:21" ht="30.75" customHeight="1" x14ac:dyDescent="0.25">
      <c r="B137" s="319" t="s">
        <v>268</v>
      </c>
      <c r="C137" s="321"/>
      <c r="D137" s="596" t="s">
        <v>239</v>
      </c>
      <c r="E137" s="596"/>
      <c r="F137" s="98" t="s">
        <v>152</v>
      </c>
      <c r="G137" s="858">
        <v>2013469099</v>
      </c>
      <c r="H137" s="859"/>
      <c r="I137" s="860"/>
      <c r="J137" s="853" t="s">
        <v>269</v>
      </c>
      <c r="K137" s="853"/>
      <c r="L137" s="847" t="s">
        <v>270</v>
      </c>
      <c r="M137" s="848"/>
      <c r="N137" s="219">
        <v>1630902678</v>
      </c>
      <c r="O137" s="133">
        <f>138.05/111.82</f>
        <v>1.2345734215703812</v>
      </c>
      <c r="P137" s="135" t="s">
        <v>271</v>
      </c>
      <c r="Q137" s="772">
        <f t="shared" si="8"/>
        <v>1630902677.6543279</v>
      </c>
      <c r="R137" s="773"/>
      <c r="S137" s="388" t="s">
        <v>244</v>
      </c>
      <c r="T137" s="388"/>
      <c r="U137" s="388"/>
    </row>
    <row r="138" spans="1:21" ht="27.75" customHeight="1" x14ac:dyDescent="0.25">
      <c r="B138" s="319" t="s">
        <v>272</v>
      </c>
      <c r="C138" s="321"/>
      <c r="D138" s="596" t="s">
        <v>239</v>
      </c>
      <c r="E138" s="596"/>
      <c r="F138" s="98" t="s">
        <v>152</v>
      </c>
      <c r="G138" s="858">
        <v>2013469099</v>
      </c>
      <c r="H138" s="859"/>
      <c r="I138" s="860"/>
      <c r="J138" s="856" t="s">
        <v>273</v>
      </c>
      <c r="K138" s="857"/>
      <c r="L138" s="847" t="s">
        <v>274</v>
      </c>
      <c r="M138" s="848"/>
      <c r="N138" s="219">
        <v>1630902678</v>
      </c>
      <c r="O138" s="133">
        <f>138.05/111.82</f>
        <v>1.2345734215703812</v>
      </c>
      <c r="P138" s="135" t="s">
        <v>271</v>
      </c>
      <c r="Q138" s="772">
        <f t="shared" si="8"/>
        <v>1630902677.6543279</v>
      </c>
      <c r="R138" s="773"/>
      <c r="S138" s="388" t="s">
        <v>244</v>
      </c>
      <c r="T138" s="388"/>
      <c r="U138" s="388"/>
    </row>
    <row r="139" spans="1:21" ht="27.75" customHeight="1" x14ac:dyDescent="0.25">
      <c r="B139" s="319" t="s">
        <v>490</v>
      </c>
      <c r="C139" s="321"/>
      <c r="D139" s="596" t="s">
        <v>239</v>
      </c>
      <c r="E139" s="596"/>
      <c r="F139" s="98" t="s">
        <v>152</v>
      </c>
      <c r="G139" s="858">
        <v>7470065162</v>
      </c>
      <c r="H139" s="859"/>
      <c r="I139" s="860"/>
      <c r="J139" s="856" t="s">
        <v>491</v>
      </c>
      <c r="K139" s="857"/>
      <c r="L139" s="847">
        <v>43354</v>
      </c>
      <c r="M139" s="848"/>
      <c r="N139" s="219"/>
      <c r="O139" s="133">
        <f>142.27/111.82</f>
        <v>1.2723126453228404</v>
      </c>
      <c r="P139" s="135" t="s">
        <v>636</v>
      </c>
      <c r="Q139" s="772">
        <f>+G139/O139</f>
        <v>5871249640.9280939</v>
      </c>
      <c r="R139" s="773"/>
      <c r="S139" s="388" t="s">
        <v>244</v>
      </c>
      <c r="T139" s="388"/>
      <c r="U139" s="388"/>
    </row>
    <row r="140" spans="1:21" ht="33.75" customHeight="1" x14ac:dyDescent="0.25">
      <c r="B140" s="319" t="s">
        <v>637</v>
      </c>
      <c r="C140" s="321"/>
      <c r="D140" s="596" t="s">
        <v>239</v>
      </c>
      <c r="E140" s="596"/>
      <c r="F140" s="98" t="s">
        <v>152</v>
      </c>
      <c r="G140" s="858">
        <v>9700000000</v>
      </c>
      <c r="H140" s="859"/>
      <c r="I140" s="860"/>
      <c r="J140" s="861" t="s">
        <v>611</v>
      </c>
      <c r="K140" s="862"/>
      <c r="L140" s="847">
        <v>43612</v>
      </c>
      <c r="M140" s="848"/>
      <c r="N140" s="219"/>
      <c r="O140" s="133">
        <f>102.12/78.05</f>
        <v>1.3083920563741192</v>
      </c>
      <c r="P140" s="135" t="s">
        <v>609</v>
      </c>
      <c r="Q140" s="772">
        <f>+G140/O140</f>
        <v>7413679984.3321581</v>
      </c>
      <c r="R140" s="773"/>
      <c r="S140" s="388" t="s">
        <v>612</v>
      </c>
      <c r="T140" s="388"/>
      <c r="U140" s="388"/>
    </row>
    <row r="141" spans="1:21" ht="23.25" customHeight="1" x14ac:dyDescent="0.25">
      <c r="B141" s="760" t="s">
        <v>611</v>
      </c>
      <c r="C141" s="760"/>
      <c r="D141" s="596" t="s">
        <v>239</v>
      </c>
      <c r="E141" s="596"/>
      <c r="F141" s="98" t="s">
        <v>152</v>
      </c>
      <c r="G141" s="858">
        <v>3700813045</v>
      </c>
      <c r="H141" s="859"/>
      <c r="I141" s="860"/>
      <c r="J141" s="861" t="s">
        <v>973</v>
      </c>
      <c r="K141" s="862"/>
      <c r="L141" s="847">
        <v>43879</v>
      </c>
      <c r="M141" s="848"/>
      <c r="N141" s="219"/>
      <c r="O141" s="133">
        <f>104.24/78.05</f>
        <v>1.3355541319666879</v>
      </c>
      <c r="P141" s="135" t="s">
        <v>974</v>
      </c>
      <c r="Q141" s="772">
        <f>+G141/O141</f>
        <v>2770994418.2871261</v>
      </c>
      <c r="R141" s="773"/>
      <c r="S141" s="388"/>
      <c r="T141" s="388"/>
      <c r="U141" s="388"/>
    </row>
    <row r="142" spans="1:21" ht="15" customHeight="1" x14ac:dyDescent="0.25">
      <c r="B142" s="760" t="s">
        <v>611</v>
      </c>
      <c r="C142" s="760"/>
      <c r="D142" s="596" t="s">
        <v>239</v>
      </c>
      <c r="E142" s="596"/>
      <c r="F142" s="98" t="s">
        <v>152</v>
      </c>
      <c r="G142" s="858">
        <v>872133354</v>
      </c>
      <c r="H142" s="859"/>
      <c r="I142" s="860"/>
      <c r="J142" s="861" t="s">
        <v>973</v>
      </c>
      <c r="K142" s="862"/>
      <c r="L142" s="847">
        <v>43916</v>
      </c>
      <c r="M142" s="848"/>
      <c r="N142" s="219"/>
      <c r="O142" s="133">
        <f>104.94/78.05</f>
        <v>1.3445227418321588</v>
      </c>
      <c r="P142" s="135" t="s">
        <v>975</v>
      </c>
      <c r="Q142" s="772">
        <f>+G142/O142</f>
        <v>648656453.97084045</v>
      </c>
      <c r="R142" s="773"/>
      <c r="S142" s="388"/>
      <c r="T142" s="388"/>
      <c r="U142" s="388"/>
    </row>
    <row r="143" spans="1:21" ht="15" customHeight="1" x14ac:dyDescent="0.2">
      <c r="A143" s="1" t="s">
        <v>753</v>
      </c>
      <c r="B143" s="444" t="s">
        <v>275</v>
      </c>
      <c r="C143" s="445"/>
      <c r="D143" s="445"/>
      <c r="E143" s="445"/>
      <c r="F143" s="445"/>
      <c r="G143" s="445"/>
      <c r="H143" s="445"/>
      <c r="I143" s="445"/>
      <c r="J143" s="445"/>
      <c r="K143" s="445"/>
      <c r="L143" s="445"/>
      <c r="M143" s="445"/>
      <c r="N143" s="445"/>
      <c r="O143" s="445"/>
      <c r="P143" s="445"/>
      <c r="Q143" s="445"/>
      <c r="R143" s="445"/>
      <c r="S143" s="445"/>
      <c r="T143" s="445"/>
      <c r="U143" s="446"/>
    </row>
    <row r="144" spans="1:21" ht="30.75" customHeight="1" x14ac:dyDescent="0.2">
      <c r="B144" s="747" t="s">
        <v>138</v>
      </c>
      <c r="C144" s="747"/>
      <c r="D144" s="748" t="s">
        <v>139</v>
      </c>
      <c r="E144" s="748"/>
      <c r="F144" s="748" t="s">
        <v>140</v>
      </c>
      <c r="G144" s="749" t="s">
        <v>141</v>
      </c>
      <c r="H144" s="749"/>
      <c r="I144" s="749"/>
      <c r="J144" s="749"/>
      <c r="K144" s="749"/>
      <c r="L144" s="749"/>
      <c r="M144" s="749"/>
      <c r="N144" s="749" t="s">
        <v>142</v>
      </c>
      <c r="O144" s="749"/>
      <c r="P144" s="749"/>
      <c r="Q144" s="749"/>
      <c r="R144" s="749"/>
      <c r="S144" s="749" t="s">
        <v>99</v>
      </c>
      <c r="T144" s="749"/>
      <c r="U144" s="749"/>
    </row>
    <row r="145" spans="1:21" ht="30.75" customHeight="1" x14ac:dyDescent="0.2">
      <c r="B145" s="747"/>
      <c r="C145" s="747"/>
      <c r="D145" s="748"/>
      <c r="E145" s="748"/>
      <c r="F145" s="748"/>
      <c r="G145" s="775" t="s">
        <v>143</v>
      </c>
      <c r="H145" s="748"/>
      <c r="I145" s="748"/>
      <c r="J145" s="775" t="s">
        <v>144</v>
      </c>
      <c r="K145" s="775"/>
      <c r="L145" s="775" t="s">
        <v>145</v>
      </c>
      <c r="M145" s="775"/>
      <c r="N145" s="217" t="s">
        <v>146</v>
      </c>
      <c r="O145" s="217" t="s">
        <v>147</v>
      </c>
      <c r="P145" s="217" t="s">
        <v>148</v>
      </c>
      <c r="Q145" s="775" t="s">
        <v>149</v>
      </c>
      <c r="R145" s="775"/>
      <c r="S145" s="749"/>
      <c r="T145" s="749"/>
      <c r="U145" s="749"/>
    </row>
    <row r="146" spans="1:21" ht="31.5" customHeight="1" x14ac:dyDescent="0.25">
      <c r="B146" s="319" t="s">
        <v>150</v>
      </c>
      <c r="C146" s="321"/>
      <c r="D146" s="781" t="s">
        <v>976</v>
      </c>
      <c r="E146" s="767"/>
      <c r="F146" s="98" t="s">
        <v>152</v>
      </c>
      <c r="G146" s="772">
        <v>4270238021</v>
      </c>
      <c r="H146" s="829"/>
      <c r="I146" s="773"/>
      <c r="J146" s="846" t="s">
        <v>153</v>
      </c>
      <c r="K146" s="846"/>
      <c r="L146" s="863" t="s">
        <v>276</v>
      </c>
      <c r="M146" s="771"/>
      <c r="N146" s="136">
        <v>3885265434</v>
      </c>
      <c r="O146" s="78">
        <f>123.78/111.82</f>
        <v>1.1069576104453587</v>
      </c>
      <c r="P146" s="134" t="s">
        <v>169</v>
      </c>
      <c r="Q146" s="784">
        <f>+G146/O146</f>
        <v>3857634638.1339469</v>
      </c>
      <c r="R146" s="784"/>
      <c r="S146" s="388" t="s">
        <v>244</v>
      </c>
      <c r="T146" s="388"/>
      <c r="U146" s="388"/>
    </row>
    <row r="147" spans="1:21" ht="31.5" customHeight="1" x14ac:dyDescent="0.25">
      <c r="B147" s="319" t="s">
        <v>150</v>
      </c>
      <c r="C147" s="321"/>
      <c r="D147" s="767" t="s">
        <v>976</v>
      </c>
      <c r="E147" s="767"/>
      <c r="F147" s="98" t="s">
        <v>152</v>
      </c>
      <c r="G147" s="772">
        <v>31161593</v>
      </c>
      <c r="H147" s="829"/>
      <c r="I147" s="773"/>
      <c r="J147" s="846" t="s">
        <v>153</v>
      </c>
      <c r="K147" s="846"/>
      <c r="L147" s="863" t="s">
        <v>277</v>
      </c>
      <c r="M147" s="771"/>
      <c r="N147" s="136"/>
      <c r="O147" s="133">
        <f>126.15/111.82</f>
        <v>1.1281523877660526</v>
      </c>
      <c r="P147" s="135" t="s">
        <v>181</v>
      </c>
      <c r="Q147" s="784">
        <f>+G147/O147</f>
        <v>27621794.128101464</v>
      </c>
      <c r="R147" s="784"/>
      <c r="S147" s="388" t="s">
        <v>244</v>
      </c>
      <c r="T147" s="388"/>
      <c r="U147" s="388"/>
    </row>
    <row r="148" spans="1:21" ht="33" customHeight="1" x14ac:dyDescent="0.25">
      <c r="B148" s="319" t="s">
        <v>154</v>
      </c>
      <c r="C148" s="321"/>
      <c r="D148" s="767" t="s">
        <v>976</v>
      </c>
      <c r="E148" s="767"/>
      <c r="F148" s="98" t="s">
        <v>152</v>
      </c>
      <c r="G148" s="772">
        <v>3890427652</v>
      </c>
      <c r="H148" s="829"/>
      <c r="I148" s="773"/>
      <c r="J148" s="846" t="s">
        <v>278</v>
      </c>
      <c r="K148" s="846"/>
      <c r="L148" s="863" t="s">
        <v>279</v>
      </c>
      <c r="M148" s="771"/>
      <c r="N148" s="136">
        <v>3330227513</v>
      </c>
      <c r="O148" s="133">
        <f>130.63/111.82</f>
        <v>1.1682167769629763</v>
      </c>
      <c r="P148" s="135" t="s">
        <v>193</v>
      </c>
      <c r="Q148" s="784">
        <f>+G148/O148</f>
        <v>3330227513.1795144</v>
      </c>
      <c r="R148" s="784"/>
      <c r="S148" s="388" t="s">
        <v>244</v>
      </c>
      <c r="T148" s="388"/>
      <c r="U148" s="388"/>
    </row>
    <row r="149" spans="1:21" ht="25.5" customHeight="1" x14ac:dyDescent="0.25">
      <c r="B149" s="319" t="s">
        <v>156</v>
      </c>
      <c r="C149" s="321"/>
      <c r="D149" s="767" t="s">
        <v>976</v>
      </c>
      <c r="E149" s="767"/>
      <c r="F149" s="98" t="s">
        <v>152</v>
      </c>
      <c r="G149" s="772">
        <v>3954459034</v>
      </c>
      <c r="H149" s="829"/>
      <c r="I149" s="773"/>
      <c r="J149" s="846" t="s">
        <v>280</v>
      </c>
      <c r="K149" s="846"/>
      <c r="L149" s="771" t="s">
        <v>281</v>
      </c>
      <c r="M149" s="771"/>
      <c r="N149" s="136">
        <v>3330227513</v>
      </c>
      <c r="O149" s="133">
        <f>132.78/111.82</f>
        <v>1.1874441065998929</v>
      </c>
      <c r="P149" s="135" t="s">
        <v>209</v>
      </c>
      <c r="Q149" s="784">
        <f>+G149/O149</f>
        <v>3330227513.0432291</v>
      </c>
      <c r="R149" s="784"/>
      <c r="S149" s="388" t="s">
        <v>244</v>
      </c>
      <c r="T149" s="388"/>
      <c r="U149" s="388"/>
    </row>
    <row r="150" spans="1:21" ht="26.25" customHeight="1" x14ac:dyDescent="0.25">
      <c r="B150" s="319" t="s">
        <v>158</v>
      </c>
      <c r="C150" s="321"/>
      <c r="D150" s="767" t="s">
        <v>976</v>
      </c>
      <c r="E150" s="767"/>
      <c r="F150" s="98" t="s">
        <v>152</v>
      </c>
      <c r="G150" s="864">
        <v>4092052050</v>
      </c>
      <c r="H150" s="865"/>
      <c r="I150" s="866"/>
      <c r="J150" s="846" t="s">
        <v>282</v>
      </c>
      <c r="K150" s="846"/>
      <c r="L150" s="863" t="s">
        <v>283</v>
      </c>
      <c r="M150" s="771"/>
      <c r="N150" s="136">
        <v>3330227513</v>
      </c>
      <c r="O150" s="133">
        <f t="shared" ref="O150" si="10">137.4/111.82</f>
        <v>1.2287605079592203</v>
      </c>
      <c r="P150" s="135" t="s">
        <v>284</v>
      </c>
      <c r="Q150" s="784">
        <f>+G150/O150</f>
        <v>3330227512.5982528</v>
      </c>
      <c r="R150" s="784"/>
      <c r="S150" s="388" t="s">
        <v>244</v>
      </c>
      <c r="T150" s="388"/>
      <c r="U150" s="388"/>
    </row>
    <row r="151" spans="1:21" ht="20.25" customHeight="1" x14ac:dyDescent="0.25">
      <c r="B151" s="319" t="s">
        <v>285</v>
      </c>
      <c r="C151" s="321"/>
      <c r="D151" s="400" t="s">
        <v>976</v>
      </c>
      <c r="E151" s="402"/>
      <c r="F151" s="98" t="s">
        <v>152</v>
      </c>
      <c r="G151" s="864">
        <v>32581947</v>
      </c>
      <c r="H151" s="865"/>
      <c r="I151" s="222"/>
      <c r="J151" s="868"/>
      <c r="K151" s="869"/>
      <c r="L151" s="870" t="s">
        <v>286</v>
      </c>
      <c r="M151" s="871"/>
      <c r="N151" s="136"/>
      <c r="O151" s="133">
        <f>137.87/111.82</f>
        <v>1.2329636916472904</v>
      </c>
      <c r="P151" s="135" t="s">
        <v>263</v>
      </c>
      <c r="Q151" s="772"/>
      <c r="R151" s="773"/>
      <c r="S151" s="388"/>
      <c r="T151" s="388"/>
      <c r="U151" s="388"/>
    </row>
    <row r="152" spans="1:21" ht="15.75" customHeight="1" x14ac:dyDescent="0.25">
      <c r="B152" s="319" t="s">
        <v>160</v>
      </c>
      <c r="C152" s="321"/>
      <c r="D152" s="767" t="s">
        <v>976</v>
      </c>
      <c r="E152" s="767"/>
      <c r="F152" s="98" t="s">
        <v>152</v>
      </c>
      <c r="G152" s="858">
        <v>4111410375</v>
      </c>
      <c r="H152" s="859"/>
      <c r="I152" s="860"/>
      <c r="J152" s="846" t="s">
        <v>287</v>
      </c>
      <c r="K152" s="846"/>
      <c r="L152" s="863" t="s">
        <v>288</v>
      </c>
      <c r="M152" s="771"/>
      <c r="N152" s="136">
        <v>3330227513</v>
      </c>
      <c r="O152" s="133">
        <f>138.05/111.82</f>
        <v>1.2345734215703812</v>
      </c>
      <c r="P152" s="135" t="s">
        <v>271</v>
      </c>
      <c r="Q152" s="784">
        <f>+G152/O152</f>
        <v>3330227512.7308941</v>
      </c>
      <c r="R152" s="784"/>
      <c r="S152" s="388" t="s">
        <v>244</v>
      </c>
      <c r="T152" s="388"/>
      <c r="U152" s="388"/>
    </row>
    <row r="153" spans="1:21" ht="30.75" customHeight="1" x14ac:dyDescent="0.25">
      <c r="B153" s="319" t="s">
        <v>162</v>
      </c>
      <c r="C153" s="321"/>
      <c r="D153" s="767" t="s">
        <v>976</v>
      </c>
      <c r="E153" s="767"/>
      <c r="F153" s="98" t="s">
        <v>152</v>
      </c>
      <c r="G153" s="858">
        <v>4200756490</v>
      </c>
      <c r="H153" s="859"/>
      <c r="I153" s="860"/>
      <c r="J153" s="846" t="s">
        <v>289</v>
      </c>
      <c r="K153" s="846"/>
      <c r="L153" s="863" t="s">
        <v>290</v>
      </c>
      <c r="M153" s="771"/>
      <c r="N153" s="136">
        <v>3330227513</v>
      </c>
      <c r="O153" s="133">
        <f>141.05/111.82</f>
        <v>1.2614022536218925</v>
      </c>
      <c r="P153" s="135" t="s">
        <v>291</v>
      </c>
      <c r="Q153" s="867">
        <f>G153/O153</f>
        <v>3330227513.0223322</v>
      </c>
      <c r="R153" s="867"/>
      <c r="S153" s="388" t="s">
        <v>244</v>
      </c>
      <c r="T153" s="388"/>
      <c r="U153" s="388"/>
    </row>
    <row r="154" spans="1:21" ht="45" customHeight="1" x14ac:dyDescent="0.25">
      <c r="B154" s="319" t="s">
        <v>164</v>
      </c>
      <c r="C154" s="321"/>
      <c r="D154" s="767" t="s">
        <v>976</v>
      </c>
      <c r="E154" s="767"/>
      <c r="F154" s="98" t="s">
        <v>152</v>
      </c>
      <c r="G154" s="858">
        <v>4243940445</v>
      </c>
      <c r="H154" s="859"/>
      <c r="I154" s="860"/>
      <c r="J154" s="846" t="s">
        <v>292</v>
      </c>
      <c r="K154" s="846"/>
      <c r="L154" s="875">
        <v>43384</v>
      </c>
      <c r="M154" s="876"/>
      <c r="N154" s="136">
        <v>3330227513</v>
      </c>
      <c r="O154" s="133">
        <f>142.5/111.82</f>
        <v>1.2743695224467895</v>
      </c>
      <c r="P154" s="135" t="s">
        <v>499</v>
      </c>
      <c r="Q154" s="867">
        <f>G154/O154</f>
        <v>3330227512.7010527</v>
      </c>
      <c r="R154" s="867"/>
      <c r="S154" s="388" t="s">
        <v>244</v>
      </c>
      <c r="T154" s="388"/>
      <c r="U154" s="388"/>
    </row>
    <row r="155" spans="1:21" ht="40.5" hidden="1" customHeight="1" x14ac:dyDescent="0.25">
      <c r="B155" s="319" t="s">
        <v>166</v>
      </c>
      <c r="C155" s="321"/>
      <c r="D155" s="767" t="s">
        <v>976</v>
      </c>
      <c r="E155" s="767"/>
      <c r="F155" s="98" t="s">
        <v>152</v>
      </c>
      <c r="G155" s="858">
        <v>4335995951</v>
      </c>
      <c r="H155" s="859"/>
      <c r="I155" s="860"/>
      <c r="J155" s="779" t="s">
        <v>293</v>
      </c>
      <c r="K155" s="779"/>
      <c r="L155" s="875">
        <v>43580</v>
      </c>
      <c r="M155" s="876"/>
      <c r="N155" s="136">
        <v>3330227513</v>
      </c>
      <c r="O155" s="133">
        <f>101.62/78.05</f>
        <v>1.3019859064702115</v>
      </c>
      <c r="P155" s="135" t="s">
        <v>549</v>
      </c>
      <c r="Q155" s="867">
        <f>G155/O155</f>
        <v>3330294075.7286949</v>
      </c>
      <c r="R155" s="867"/>
      <c r="S155" s="388" t="s">
        <v>607</v>
      </c>
      <c r="T155" s="388"/>
      <c r="U155" s="388"/>
    </row>
    <row r="156" spans="1:21" ht="30" hidden="1" customHeight="1" x14ac:dyDescent="0.25">
      <c r="B156" s="319" t="s">
        <v>248</v>
      </c>
      <c r="C156" s="321"/>
      <c r="D156" s="767" t="s">
        <v>976</v>
      </c>
      <c r="E156" s="767"/>
      <c r="F156" s="98" t="s">
        <v>152</v>
      </c>
      <c r="G156" s="858">
        <v>3687610549</v>
      </c>
      <c r="H156" s="859"/>
      <c r="I156" s="860"/>
      <c r="J156" s="779" t="s">
        <v>294</v>
      </c>
      <c r="K156" s="779"/>
      <c r="L156" s="873">
        <v>43748</v>
      </c>
      <c r="M156" s="874"/>
      <c r="N156" s="163">
        <v>2787313610</v>
      </c>
      <c r="O156" s="133">
        <f>103.26/78.05</f>
        <v>1.322998078155029</v>
      </c>
      <c r="P156" s="135" t="s">
        <v>731</v>
      </c>
      <c r="Q156" s="867">
        <f>G156/O156</f>
        <v>2787313609.8145456</v>
      </c>
      <c r="R156" s="867"/>
      <c r="S156" s="388" t="s">
        <v>244</v>
      </c>
      <c r="T156" s="388"/>
      <c r="U156" s="388"/>
    </row>
    <row r="157" spans="1:21" ht="36" hidden="1" customHeight="1" x14ac:dyDescent="0.2">
      <c r="B157" s="319" t="s">
        <v>250</v>
      </c>
      <c r="C157" s="321"/>
      <c r="D157" s="767"/>
      <c r="E157" s="767"/>
      <c r="F157" s="98" t="s">
        <v>152</v>
      </c>
      <c r="G157" s="388"/>
      <c r="H157" s="388"/>
      <c r="I157" s="388"/>
      <c r="J157" s="779" t="s">
        <v>295</v>
      </c>
      <c r="K157" s="779"/>
      <c r="L157" s="767"/>
      <c r="M157" s="767"/>
      <c r="N157" s="49">
        <v>2787313610</v>
      </c>
      <c r="O157" s="225"/>
      <c r="P157" s="50"/>
      <c r="Q157" s="872">
        <v>0</v>
      </c>
      <c r="R157" s="872"/>
      <c r="S157" s="388"/>
      <c r="T157" s="388"/>
      <c r="U157" s="388"/>
    </row>
    <row r="158" spans="1:21" s="26" customFormat="1" ht="15" hidden="1" customHeight="1" x14ac:dyDescent="0.2">
      <c r="A158" s="1"/>
      <c r="B158" s="319" t="s">
        <v>252</v>
      </c>
      <c r="C158" s="321"/>
      <c r="D158" s="767"/>
      <c r="E158" s="767"/>
      <c r="F158" s="98" t="s">
        <v>152</v>
      </c>
      <c r="G158" s="388"/>
      <c r="H158" s="388"/>
      <c r="I158" s="388"/>
      <c r="J158" s="779" t="s">
        <v>296</v>
      </c>
      <c r="K158" s="779"/>
      <c r="L158" s="767"/>
      <c r="M158" s="767"/>
      <c r="N158" s="49">
        <v>1848766139</v>
      </c>
      <c r="O158" s="225"/>
      <c r="P158" s="50"/>
      <c r="Q158" s="872">
        <v>0</v>
      </c>
      <c r="R158" s="872"/>
      <c r="S158" s="388"/>
      <c r="T158" s="388"/>
      <c r="U158" s="388"/>
    </row>
    <row r="159" spans="1:21" s="26" customFormat="1" ht="28.5" customHeight="1" x14ac:dyDescent="0.2">
      <c r="A159" s="1"/>
      <c r="B159" s="319" t="s">
        <v>254</v>
      </c>
      <c r="C159" s="321"/>
      <c r="D159" s="767"/>
      <c r="E159" s="767"/>
      <c r="F159" s="98" t="s">
        <v>152</v>
      </c>
      <c r="G159" s="388"/>
      <c r="H159" s="388"/>
      <c r="I159" s="388"/>
      <c r="J159" s="779" t="s">
        <v>297</v>
      </c>
      <c r="K159" s="779"/>
      <c r="L159" s="767"/>
      <c r="M159" s="767"/>
      <c r="N159" s="49">
        <v>1848766139</v>
      </c>
      <c r="O159" s="225"/>
      <c r="P159" s="50"/>
      <c r="Q159" s="872">
        <v>0</v>
      </c>
      <c r="R159" s="872"/>
      <c r="S159" s="388"/>
      <c r="T159" s="388"/>
      <c r="U159" s="388"/>
    </row>
    <row r="160" spans="1:21" ht="15" customHeight="1" x14ac:dyDescent="0.2">
      <c r="A160" s="26"/>
      <c r="B160" s="319" t="s">
        <v>256</v>
      </c>
      <c r="C160" s="321"/>
      <c r="D160" s="767"/>
      <c r="E160" s="767"/>
      <c r="F160" s="98" t="s">
        <v>152</v>
      </c>
      <c r="G160" s="388"/>
      <c r="H160" s="388"/>
      <c r="I160" s="388"/>
      <c r="J160" s="779" t="s">
        <v>298</v>
      </c>
      <c r="K160" s="779"/>
      <c r="L160" s="767"/>
      <c r="M160" s="767"/>
      <c r="N160" s="49">
        <v>2542964000</v>
      </c>
      <c r="O160" s="225"/>
      <c r="P160" s="50"/>
      <c r="Q160" s="780">
        <v>0</v>
      </c>
      <c r="R160" s="780"/>
      <c r="S160" s="388"/>
      <c r="T160" s="388"/>
      <c r="U160" s="388"/>
    </row>
    <row r="161" spans="1:21" ht="15" customHeight="1" x14ac:dyDescent="0.2">
      <c r="A161" s="26" t="s">
        <v>754</v>
      </c>
      <c r="B161" s="776" t="s">
        <v>299</v>
      </c>
      <c r="C161" s="777"/>
      <c r="D161" s="777"/>
      <c r="E161" s="777"/>
      <c r="F161" s="777"/>
      <c r="G161" s="777"/>
      <c r="H161" s="777"/>
      <c r="I161" s="777"/>
      <c r="J161" s="777"/>
      <c r="K161" s="777"/>
      <c r="L161" s="777"/>
      <c r="M161" s="777"/>
      <c r="N161" s="777"/>
      <c r="O161" s="777"/>
      <c r="P161" s="777"/>
      <c r="Q161" s="777"/>
      <c r="R161" s="777"/>
      <c r="S161" s="777"/>
      <c r="T161" s="777"/>
      <c r="U161" s="778"/>
    </row>
    <row r="162" spans="1:21" ht="36.75" customHeight="1" x14ac:dyDescent="0.2">
      <c r="B162" s="747" t="s">
        <v>138</v>
      </c>
      <c r="C162" s="747"/>
      <c r="D162" s="748" t="s">
        <v>139</v>
      </c>
      <c r="E162" s="748"/>
      <c r="F162" s="748" t="s">
        <v>140</v>
      </c>
      <c r="G162" s="749" t="s">
        <v>141</v>
      </c>
      <c r="H162" s="749"/>
      <c r="I162" s="749"/>
      <c r="J162" s="749"/>
      <c r="K162" s="749"/>
      <c r="L162" s="749"/>
      <c r="M162" s="749"/>
      <c r="N162" s="749" t="s">
        <v>142</v>
      </c>
      <c r="O162" s="749"/>
      <c r="P162" s="749"/>
      <c r="Q162" s="749"/>
      <c r="R162" s="749"/>
      <c r="S162" s="749" t="s">
        <v>99</v>
      </c>
      <c r="T162" s="749"/>
      <c r="U162" s="749"/>
    </row>
    <row r="163" spans="1:21" ht="36.75" customHeight="1" x14ac:dyDescent="0.2">
      <c r="B163" s="747"/>
      <c r="C163" s="747"/>
      <c r="D163" s="748"/>
      <c r="E163" s="748"/>
      <c r="F163" s="748"/>
      <c r="G163" s="775" t="s">
        <v>143</v>
      </c>
      <c r="H163" s="748"/>
      <c r="I163" s="748"/>
      <c r="J163" s="775" t="s">
        <v>144</v>
      </c>
      <c r="K163" s="775"/>
      <c r="L163" s="775" t="s">
        <v>145</v>
      </c>
      <c r="M163" s="775"/>
      <c r="N163" s="217" t="s">
        <v>146</v>
      </c>
      <c r="O163" s="217" t="s">
        <v>147</v>
      </c>
      <c r="P163" s="217" t="s">
        <v>148</v>
      </c>
      <c r="Q163" s="775" t="s">
        <v>149</v>
      </c>
      <c r="R163" s="775"/>
      <c r="S163" s="749"/>
      <c r="T163" s="749"/>
      <c r="U163" s="749"/>
    </row>
    <row r="164" spans="1:21" ht="54.75" customHeight="1" x14ac:dyDescent="0.2">
      <c r="B164" s="388" t="s">
        <v>150</v>
      </c>
      <c r="C164" s="388"/>
      <c r="D164" s="781" t="s">
        <v>520</v>
      </c>
      <c r="E164" s="767"/>
      <c r="F164" s="98" t="s">
        <v>152</v>
      </c>
      <c r="G164" s="782">
        <v>384680737</v>
      </c>
      <c r="H164" s="782"/>
      <c r="I164" s="782"/>
      <c r="J164" s="769" t="s">
        <v>153</v>
      </c>
      <c r="K164" s="769"/>
      <c r="L164" s="769" t="s">
        <v>168</v>
      </c>
      <c r="M164" s="769"/>
      <c r="N164" s="224">
        <v>350000000</v>
      </c>
      <c r="O164" s="78">
        <f>123.78/111.82</f>
        <v>1.1069576104453587</v>
      </c>
      <c r="P164" s="137" t="s">
        <v>169</v>
      </c>
      <c r="Q164" s="784">
        <f t="shared" ref="Q164:Q172" si="11">+G164/O164</f>
        <v>347511714.42349327</v>
      </c>
      <c r="R164" s="784"/>
      <c r="S164" s="388" t="s">
        <v>244</v>
      </c>
      <c r="T164" s="388"/>
      <c r="U164" s="388"/>
    </row>
    <row r="165" spans="1:21" ht="81" customHeight="1" x14ac:dyDescent="0.2">
      <c r="B165" s="388" t="s">
        <v>150</v>
      </c>
      <c r="C165" s="388"/>
      <c r="D165" s="781" t="s">
        <v>520</v>
      </c>
      <c r="E165" s="767"/>
      <c r="F165" s="98" t="s">
        <v>152</v>
      </c>
      <c r="G165" s="782">
        <v>2807165</v>
      </c>
      <c r="H165" s="782"/>
      <c r="I165" s="782"/>
      <c r="J165" s="769" t="s">
        <v>153</v>
      </c>
      <c r="K165" s="769"/>
      <c r="L165" s="769" t="s">
        <v>277</v>
      </c>
      <c r="M165" s="769"/>
      <c r="N165" s="224">
        <v>350000000</v>
      </c>
      <c r="O165" s="133">
        <f>126.15/111.82</f>
        <v>1.1281523877660526</v>
      </c>
      <c r="P165" s="138" t="s">
        <v>181</v>
      </c>
      <c r="Q165" s="784">
        <f t="shared" si="11"/>
        <v>2488285.297661514</v>
      </c>
      <c r="R165" s="784"/>
      <c r="S165" s="388" t="s">
        <v>244</v>
      </c>
      <c r="T165" s="388"/>
      <c r="U165" s="388"/>
    </row>
    <row r="166" spans="1:21" ht="39.75" customHeight="1" x14ac:dyDescent="0.2">
      <c r="B166" s="388" t="s">
        <v>154</v>
      </c>
      <c r="C166" s="388"/>
      <c r="D166" s="781" t="s">
        <v>520</v>
      </c>
      <c r="E166" s="767"/>
      <c r="F166" s="98" t="s">
        <v>152</v>
      </c>
      <c r="G166" s="782">
        <v>394853336</v>
      </c>
      <c r="H166" s="782"/>
      <c r="I166" s="782"/>
      <c r="J166" s="769" t="s">
        <v>300</v>
      </c>
      <c r="K166" s="769"/>
      <c r="L166" s="769" t="s">
        <v>301</v>
      </c>
      <c r="M166" s="769"/>
      <c r="N166" s="224">
        <v>350000000</v>
      </c>
      <c r="O166" s="133">
        <f>126.15/111.82</f>
        <v>1.1281523877660526</v>
      </c>
      <c r="P166" s="138" t="s">
        <v>184</v>
      </c>
      <c r="Q166" s="784">
        <f t="shared" si="11"/>
        <v>350000000.24986124</v>
      </c>
      <c r="R166" s="784"/>
      <c r="S166" s="388" t="s">
        <v>244</v>
      </c>
      <c r="T166" s="388"/>
      <c r="U166" s="388"/>
    </row>
    <row r="167" spans="1:21" ht="53.25" customHeight="1" x14ac:dyDescent="0.2">
      <c r="B167" s="388" t="s">
        <v>156</v>
      </c>
      <c r="C167" s="388"/>
      <c r="D167" s="781" t="s">
        <v>520</v>
      </c>
      <c r="E167" s="767"/>
      <c r="F167" s="98" t="s">
        <v>152</v>
      </c>
      <c r="G167" s="782">
        <v>417546056</v>
      </c>
      <c r="H167" s="782"/>
      <c r="I167" s="782"/>
      <c r="J167" s="769" t="s">
        <v>300</v>
      </c>
      <c r="K167" s="769"/>
      <c r="L167" s="769" t="s">
        <v>302</v>
      </c>
      <c r="M167" s="769"/>
      <c r="N167" s="224">
        <v>350000000</v>
      </c>
      <c r="O167" s="133">
        <f>133.4/111.82</f>
        <v>1.1929887318905386</v>
      </c>
      <c r="P167" s="138" t="s">
        <v>302</v>
      </c>
      <c r="Q167" s="784">
        <f t="shared" si="11"/>
        <v>349999999.86446768</v>
      </c>
      <c r="R167" s="784"/>
      <c r="S167" s="388" t="s">
        <v>244</v>
      </c>
      <c r="T167" s="388"/>
      <c r="U167" s="388"/>
    </row>
    <row r="168" spans="1:21" ht="58.5" customHeight="1" x14ac:dyDescent="0.2">
      <c r="B168" s="388" t="s">
        <v>158</v>
      </c>
      <c r="C168" s="388"/>
      <c r="D168" s="781" t="s">
        <v>520</v>
      </c>
      <c r="E168" s="767"/>
      <c r="F168" s="98" t="s">
        <v>152</v>
      </c>
      <c r="G168" s="782">
        <v>434604722</v>
      </c>
      <c r="H168" s="782"/>
      <c r="I168" s="782"/>
      <c r="J168" s="769" t="s">
        <v>300</v>
      </c>
      <c r="K168" s="769"/>
      <c r="L168" s="783">
        <v>43223</v>
      </c>
      <c r="M168" s="783"/>
      <c r="N168" s="224">
        <v>350000000</v>
      </c>
      <c r="O168" s="133">
        <f>141.05/111.82</f>
        <v>1.2614022536218925</v>
      </c>
      <c r="P168" s="138" t="s">
        <v>346</v>
      </c>
      <c r="Q168" s="784">
        <f t="shared" si="11"/>
        <v>344540943.02757883</v>
      </c>
      <c r="R168" s="784"/>
      <c r="S168" s="388" t="s">
        <v>244</v>
      </c>
      <c r="T168" s="388"/>
      <c r="U168" s="388"/>
    </row>
    <row r="169" spans="1:21" ht="58.5" customHeight="1" x14ac:dyDescent="0.2">
      <c r="B169" s="388" t="s">
        <v>448</v>
      </c>
      <c r="C169" s="388"/>
      <c r="D169" s="781" t="s">
        <v>520</v>
      </c>
      <c r="E169" s="767"/>
      <c r="F169" s="98" t="s">
        <v>152</v>
      </c>
      <c r="G169" s="782">
        <v>10047398</v>
      </c>
      <c r="H169" s="782"/>
      <c r="I169" s="782"/>
      <c r="J169" s="769" t="s">
        <v>300</v>
      </c>
      <c r="K169" s="769"/>
      <c r="L169" s="783">
        <v>43263</v>
      </c>
      <c r="M169" s="783"/>
      <c r="N169" s="224">
        <v>350000000</v>
      </c>
      <c r="O169" s="133">
        <f>142.06/111.82</f>
        <v>1.2704346270792346</v>
      </c>
      <c r="P169" s="138" t="s">
        <v>346</v>
      </c>
      <c r="Q169" s="784">
        <f t="shared" si="11"/>
        <v>7908630.4685344212</v>
      </c>
      <c r="R169" s="784"/>
      <c r="S169" s="388" t="s">
        <v>449</v>
      </c>
      <c r="T169" s="388"/>
      <c r="U169" s="388"/>
    </row>
    <row r="170" spans="1:21" ht="63" customHeight="1" x14ac:dyDescent="0.2">
      <c r="B170" s="388" t="s">
        <v>160</v>
      </c>
      <c r="C170" s="388"/>
      <c r="D170" s="781" t="s">
        <v>520</v>
      </c>
      <c r="E170" s="767"/>
      <c r="F170" s="98" t="s">
        <v>152</v>
      </c>
      <c r="G170" s="782">
        <v>446029333</v>
      </c>
      <c r="H170" s="782"/>
      <c r="I170" s="782"/>
      <c r="J170" s="769" t="s">
        <v>300</v>
      </c>
      <c r="K170" s="769"/>
      <c r="L170" s="783">
        <v>43399</v>
      </c>
      <c r="M170" s="783"/>
      <c r="N170" s="224">
        <v>350000000</v>
      </c>
      <c r="O170" s="133">
        <f>142.5/111.82</f>
        <v>1.2743695224467895</v>
      </c>
      <c r="P170" s="138" t="s">
        <v>499</v>
      </c>
      <c r="Q170" s="784">
        <f t="shared" si="11"/>
        <v>350000000.11270177</v>
      </c>
      <c r="R170" s="784"/>
      <c r="S170" s="388" t="s">
        <v>244</v>
      </c>
      <c r="T170" s="388"/>
      <c r="U170" s="388"/>
    </row>
    <row r="171" spans="1:21" ht="27" customHeight="1" x14ac:dyDescent="0.2">
      <c r="B171" s="388" t="s">
        <v>162</v>
      </c>
      <c r="C171" s="388"/>
      <c r="D171" s="781" t="s">
        <v>520</v>
      </c>
      <c r="E171" s="767"/>
      <c r="F171" s="98" t="s">
        <v>152</v>
      </c>
      <c r="G171" s="782">
        <v>477093543</v>
      </c>
      <c r="H171" s="782"/>
      <c r="I171" s="782"/>
      <c r="J171" s="769" t="s">
        <v>300</v>
      </c>
      <c r="K171" s="769"/>
      <c r="L171" s="783">
        <v>43445</v>
      </c>
      <c r="M171" s="783"/>
      <c r="N171" s="224">
        <v>350000000</v>
      </c>
      <c r="O171" s="133">
        <f>142.84/111.82</f>
        <v>1.2774101234126276</v>
      </c>
      <c r="P171" s="138" t="s">
        <v>516</v>
      </c>
      <c r="Q171" s="784">
        <f t="shared" si="11"/>
        <v>373485018.04998595</v>
      </c>
      <c r="R171" s="784"/>
      <c r="S171" s="388" t="s">
        <v>244</v>
      </c>
      <c r="T171" s="388"/>
      <c r="U171" s="388"/>
    </row>
    <row r="172" spans="1:21" ht="26.25" customHeight="1" x14ac:dyDescent="0.2">
      <c r="B172" s="388" t="s">
        <v>164</v>
      </c>
      <c r="C172" s="388"/>
      <c r="D172" s="781" t="s">
        <v>520</v>
      </c>
      <c r="E172" s="767"/>
      <c r="F172" s="98" t="s">
        <v>152</v>
      </c>
      <c r="G172" s="782">
        <v>463049327</v>
      </c>
      <c r="H172" s="782"/>
      <c r="I172" s="782"/>
      <c r="J172" s="769" t="s">
        <v>300</v>
      </c>
      <c r="K172" s="769"/>
      <c r="L172" s="783" t="s">
        <v>721</v>
      </c>
      <c r="M172" s="783"/>
      <c r="N172" s="224">
        <v>350000000</v>
      </c>
      <c r="O172" s="133">
        <f>103.26/78.05</f>
        <v>1.322998078155029</v>
      </c>
      <c r="P172" s="138" t="s">
        <v>712</v>
      </c>
      <c r="Q172" s="784">
        <f t="shared" si="11"/>
        <v>349999999.73222929</v>
      </c>
      <c r="R172" s="784"/>
      <c r="S172" s="388" t="s">
        <v>722</v>
      </c>
      <c r="T172" s="388"/>
      <c r="U172" s="388"/>
    </row>
    <row r="173" spans="1:21" ht="25.5" customHeight="1" x14ac:dyDescent="0.2">
      <c r="B173" s="129"/>
      <c r="C173" s="227"/>
      <c r="D173" s="168"/>
      <c r="E173" s="168"/>
      <c r="F173" s="102"/>
      <c r="G173" s="103"/>
      <c r="H173" s="103"/>
      <c r="I173" s="103"/>
      <c r="J173" s="104"/>
      <c r="K173" s="104"/>
      <c r="L173" s="104"/>
      <c r="M173" s="104"/>
      <c r="N173" s="103"/>
      <c r="O173" s="105"/>
      <c r="P173" s="106"/>
      <c r="Q173" s="226"/>
      <c r="R173" s="226"/>
      <c r="S173" s="227"/>
      <c r="T173" s="227"/>
      <c r="U173" s="227"/>
    </row>
    <row r="174" spans="1:21" ht="15" customHeight="1" x14ac:dyDescent="0.2">
      <c r="A174" s="1" t="s">
        <v>521</v>
      </c>
      <c r="B174" s="454" t="s">
        <v>303</v>
      </c>
      <c r="C174" s="454"/>
      <c r="D174" s="454"/>
      <c r="E174" s="454"/>
      <c r="F174" s="454"/>
      <c r="G174" s="454"/>
      <c r="H174" s="454"/>
      <c r="I174" s="454"/>
      <c r="J174" s="454"/>
      <c r="K174" s="454"/>
      <c r="L174" s="454"/>
      <c r="M174" s="454"/>
      <c r="N174" s="454"/>
      <c r="O174" s="454"/>
      <c r="P174" s="454"/>
      <c r="Q174" s="454"/>
      <c r="R174" s="454"/>
      <c r="S174" s="454"/>
      <c r="T174" s="454"/>
      <c r="U174" s="454"/>
    </row>
    <row r="175" spans="1:21" ht="49.5" customHeight="1" x14ac:dyDescent="0.2">
      <c r="B175" s="747" t="s">
        <v>138</v>
      </c>
      <c r="C175" s="747"/>
      <c r="D175" s="748" t="s">
        <v>139</v>
      </c>
      <c r="E175" s="748"/>
      <c r="F175" s="748" t="s">
        <v>140</v>
      </c>
      <c r="G175" s="749" t="s">
        <v>141</v>
      </c>
      <c r="H175" s="749"/>
      <c r="I175" s="749"/>
      <c r="J175" s="749"/>
      <c r="K175" s="749"/>
      <c r="L175" s="749"/>
      <c r="M175" s="749"/>
      <c r="N175" s="749" t="s">
        <v>142</v>
      </c>
      <c r="O175" s="749"/>
      <c r="P175" s="749"/>
      <c r="Q175" s="749"/>
      <c r="R175" s="749"/>
      <c r="S175" s="749" t="s">
        <v>99</v>
      </c>
      <c r="T175" s="749"/>
      <c r="U175" s="749"/>
    </row>
    <row r="176" spans="1:21" ht="150" customHeight="1" x14ac:dyDescent="0.2">
      <c r="B176" s="747"/>
      <c r="C176" s="747"/>
      <c r="D176" s="748"/>
      <c r="E176" s="748"/>
      <c r="F176" s="748"/>
      <c r="G176" s="775" t="s">
        <v>143</v>
      </c>
      <c r="H176" s="748"/>
      <c r="I176" s="748"/>
      <c r="J176" s="775" t="s">
        <v>144</v>
      </c>
      <c r="K176" s="775"/>
      <c r="L176" s="775" t="s">
        <v>145</v>
      </c>
      <c r="M176" s="775"/>
      <c r="N176" s="217" t="s">
        <v>146</v>
      </c>
      <c r="O176" s="217" t="s">
        <v>147</v>
      </c>
      <c r="P176" s="217" t="s">
        <v>148</v>
      </c>
      <c r="Q176" s="775" t="s">
        <v>149</v>
      </c>
      <c r="R176" s="775"/>
      <c r="S176" s="749"/>
      <c r="T176" s="749"/>
      <c r="U176" s="749"/>
    </row>
    <row r="177" spans="2:21" ht="147.75" customHeight="1" x14ac:dyDescent="0.25">
      <c r="B177" s="388" t="s">
        <v>150</v>
      </c>
      <c r="C177" s="388"/>
      <c r="D177" s="781" t="s">
        <v>521</v>
      </c>
      <c r="E177" s="767"/>
      <c r="F177" s="98" t="s">
        <v>152</v>
      </c>
      <c r="G177" s="768">
        <v>310301163.36000001</v>
      </c>
      <c r="H177" s="768"/>
      <c r="I177" s="768"/>
      <c r="J177" s="769" t="s">
        <v>304</v>
      </c>
      <c r="K177" s="769"/>
      <c r="L177" s="863" t="s">
        <v>168</v>
      </c>
      <c r="M177" s="771"/>
      <c r="N177" s="224">
        <v>252000000</v>
      </c>
      <c r="O177" s="78">
        <f>123.78/111.82</f>
        <v>1.1069576104453587</v>
      </c>
      <c r="P177" s="137" t="s">
        <v>169</v>
      </c>
      <c r="Q177" s="784">
        <f>+G177/O177</f>
        <v>280318921.367872</v>
      </c>
      <c r="R177" s="784"/>
      <c r="S177" s="388" t="s">
        <v>244</v>
      </c>
      <c r="T177" s="388"/>
      <c r="U177" s="388"/>
    </row>
    <row r="178" spans="2:21" ht="39" customHeight="1" x14ac:dyDescent="0.25">
      <c r="B178" s="388" t="s">
        <v>154</v>
      </c>
      <c r="C178" s="388"/>
      <c r="D178" s="781" t="s">
        <v>521</v>
      </c>
      <c r="E178" s="767"/>
      <c r="F178" s="98" t="s">
        <v>152</v>
      </c>
      <c r="G178" s="768">
        <v>67589211</v>
      </c>
      <c r="H178" s="768">
        <v>69485724</v>
      </c>
      <c r="I178" s="768">
        <v>69485724</v>
      </c>
      <c r="J178" s="769" t="s">
        <v>305</v>
      </c>
      <c r="K178" s="769"/>
      <c r="L178" s="863" t="s">
        <v>306</v>
      </c>
      <c r="M178" s="771"/>
      <c r="N178" s="224">
        <v>60000000</v>
      </c>
      <c r="O178" s="133">
        <f>126.15/111.82</f>
        <v>1.1281523877660526</v>
      </c>
      <c r="P178" s="138" t="s">
        <v>181</v>
      </c>
      <c r="Q178" s="784">
        <f t="shared" ref="Q178:Q185" si="12">+G178/O178</f>
        <v>59911419.532461353</v>
      </c>
      <c r="R178" s="784"/>
      <c r="S178" s="388" t="s">
        <v>244</v>
      </c>
      <c r="T178" s="388"/>
      <c r="U178" s="388"/>
    </row>
    <row r="179" spans="2:21" ht="36" customHeight="1" x14ac:dyDescent="0.25">
      <c r="B179" s="388" t="s">
        <v>156</v>
      </c>
      <c r="C179" s="388"/>
      <c r="D179" s="781" t="s">
        <v>521</v>
      </c>
      <c r="E179" s="767"/>
      <c r="F179" s="98" t="s">
        <v>152</v>
      </c>
      <c r="G179" s="768">
        <v>1896513</v>
      </c>
      <c r="H179" s="768">
        <v>69485724</v>
      </c>
      <c r="I179" s="768">
        <v>69485724</v>
      </c>
      <c r="J179" s="769" t="s">
        <v>305</v>
      </c>
      <c r="K179" s="769"/>
      <c r="L179" s="863" t="s">
        <v>301</v>
      </c>
      <c r="M179" s="771"/>
      <c r="N179" s="224">
        <v>60000000</v>
      </c>
      <c r="O179" s="133">
        <f>126.15/111.82</f>
        <v>1.1281523877660526</v>
      </c>
      <c r="P179" s="138" t="s">
        <v>181</v>
      </c>
      <c r="Q179" s="784">
        <f t="shared" si="12"/>
        <v>1681078.7448275862</v>
      </c>
      <c r="R179" s="784"/>
      <c r="S179" s="388" t="s">
        <v>244</v>
      </c>
      <c r="T179" s="388"/>
      <c r="U179" s="388"/>
    </row>
    <row r="180" spans="2:21" ht="52.5" customHeight="1" x14ac:dyDescent="0.25">
      <c r="B180" s="388" t="s">
        <v>158</v>
      </c>
      <c r="C180" s="388"/>
      <c r="D180" s="781" t="s">
        <v>521</v>
      </c>
      <c r="E180" s="767"/>
      <c r="F180" s="98" t="s">
        <v>152</v>
      </c>
      <c r="G180" s="768">
        <v>71162374</v>
      </c>
      <c r="H180" s="768">
        <v>71162374</v>
      </c>
      <c r="I180" s="768">
        <v>71162374</v>
      </c>
      <c r="J180" s="769"/>
      <c r="K180" s="769"/>
      <c r="L180" s="863" t="s">
        <v>307</v>
      </c>
      <c r="M180" s="771"/>
      <c r="N180" s="224">
        <v>60000000</v>
      </c>
      <c r="O180" s="133">
        <f>132.58/111.82</f>
        <v>1.1856555177964587</v>
      </c>
      <c r="P180" s="138" t="s">
        <v>204</v>
      </c>
      <c r="Q180" s="784">
        <f t="shared" si="12"/>
        <v>60019434.761502482</v>
      </c>
      <c r="R180" s="784"/>
      <c r="S180" s="388" t="s">
        <v>244</v>
      </c>
      <c r="T180" s="388"/>
      <c r="U180" s="388"/>
    </row>
    <row r="181" spans="2:21" ht="27.75" customHeight="1" x14ac:dyDescent="0.25">
      <c r="B181" s="388" t="s">
        <v>160</v>
      </c>
      <c r="C181" s="388"/>
      <c r="D181" s="781" t="s">
        <v>521</v>
      </c>
      <c r="E181" s="767"/>
      <c r="F181" s="98" t="s">
        <v>152</v>
      </c>
      <c r="G181" s="768">
        <v>71579324</v>
      </c>
      <c r="H181" s="768">
        <v>71579324</v>
      </c>
      <c r="I181" s="768">
        <v>71579324</v>
      </c>
      <c r="J181" s="769" t="s">
        <v>308</v>
      </c>
      <c r="K181" s="769"/>
      <c r="L181" s="863" t="s">
        <v>309</v>
      </c>
      <c r="M181" s="771"/>
      <c r="N181" s="224">
        <v>60000000</v>
      </c>
      <c r="O181" s="133">
        <f>133.4/111.82</f>
        <v>1.1929887318905386</v>
      </c>
      <c r="P181" s="138" t="s">
        <v>217</v>
      </c>
      <c r="Q181" s="784">
        <f t="shared" si="12"/>
        <v>60000000.072563708</v>
      </c>
      <c r="R181" s="784"/>
      <c r="S181" s="388" t="s">
        <v>244</v>
      </c>
      <c r="T181" s="388"/>
      <c r="U181" s="388"/>
    </row>
    <row r="182" spans="2:21" ht="22.5" customHeight="1" x14ac:dyDescent="0.25">
      <c r="B182" s="388" t="s">
        <v>162</v>
      </c>
      <c r="C182" s="388"/>
      <c r="D182" s="781" t="s">
        <v>521</v>
      </c>
      <c r="E182" s="767"/>
      <c r="F182" s="98" t="s">
        <v>152</v>
      </c>
      <c r="G182" s="768">
        <v>300633160</v>
      </c>
      <c r="H182" s="768">
        <v>71579324</v>
      </c>
      <c r="I182" s="768">
        <v>71579324</v>
      </c>
      <c r="J182" s="769" t="s">
        <v>310</v>
      </c>
      <c r="K182" s="769"/>
      <c r="L182" s="863" t="s">
        <v>309</v>
      </c>
      <c r="M182" s="771"/>
      <c r="N182" s="224">
        <v>252000000</v>
      </c>
      <c r="O182" s="133">
        <f>133.4/111.82</f>
        <v>1.1929887318905386</v>
      </c>
      <c r="P182" s="138" t="s">
        <v>217</v>
      </c>
      <c r="Q182" s="784">
        <f t="shared" si="12"/>
        <v>251999999.63418287</v>
      </c>
      <c r="R182" s="784"/>
      <c r="S182" s="388" t="s">
        <v>244</v>
      </c>
      <c r="T182" s="388"/>
      <c r="U182" s="388"/>
    </row>
    <row r="183" spans="2:21" ht="18.75" customHeight="1" x14ac:dyDescent="0.25">
      <c r="B183" s="388" t="s">
        <v>164</v>
      </c>
      <c r="C183" s="388"/>
      <c r="D183" s="781" t="s">
        <v>521</v>
      </c>
      <c r="E183" s="767"/>
      <c r="F183" s="98" t="s">
        <v>152</v>
      </c>
      <c r="G183" s="768">
        <v>73891969</v>
      </c>
      <c r="H183" s="768">
        <v>71579324</v>
      </c>
      <c r="I183" s="768">
        <v>71579324</v>
      </c>
      <c r="J183" s="769" t="s">
        <v>311</v>
      </c>
      <c r="K183" s="769"/>
      <c r="L183" s="863" t="s">
        <v>312</v>
      </c>
      <c r="M183" s="771"/>
      <c r="N183" s="224">
        <v>60000000</v>
      </c>
      <c r="O183" s="133">
        <f>137.71/111.82</f>
        <v>1.2315328206045431</v>
      </c>
      <c r="P183" s="138" t="s">
        <v>313</v>
      </c>
      <c r="Q183" s="784">
        <f t="shared" si="12"/>
        <v>59999999.808147557</v>
      </c>
      <c r="R183" s="784"/>
      <c r="S183" s="388" t="s">
        <v>244</v>
      </c>
      <c r="T183" s="388"/>
      <c r="U183" s="388"/>
    </row>
    <row r="184" spans="2:21" ht="18.75" customHeight="1" x14ac:dyDescent="0.25">
      <c r="B184" s="388" t="s">
        <v>166</v>
      </c>
      <c r="C184" s="388"/>
      <c r="D184" s="781" t="s">
        <v>521</v>
      </c>
      <c r="E184" s="767"/>
      <c r="F184" s="98" t="s">
        <v>152</v>
      </c>
      <c r="G184" s="768">
        <v>74503666</v>
      </c>
      <c r="H184" s="768">
        <v>71579324</v>
      </c>
      <c r="I184" s="768">
        <v>71579324</v>
      </c>
      <c r="J184" s="769" t="s">
        <v>314</v>
      </c>
      <c r="K184" s="769"/>
      <c r="L184" s="863" t="s">
        <v>315</v>
      </c>
      <c r="M184" s="771"/>
      <c r="N184" s="224">
        <v>60000000</v>
      </c>
      <c r="O184" s="133">
        <f>138.85/111.82</f>
        <v>1.2417277767841173</v>
      </c>
      <c r="P184" s="138" t="s">
        <v>316</v>
      </c>
      <c r="Q184" s="784">
        <f t="shared" si="12"/>
        <v>59999999.511127122</v>
      </c>
      <c r="R184" s="784"/>
      <c r="S184" s="388" t="s">
        <v>317</v>
      </c>
      <c r="T184" s="388"/>
      <c r="U184" s="388"/>
    </row>
    <row r="185" spans="2:21" ht="15.75" customHeight="1" x14ac:dyDescent="0.25">
      <c r="B185" s="388" t="s">
        <v>248</v>
      </c>
      <c r="C185" s="388"/>
      <c r="D185" s="781" t="s">
        <v>521</v>
      </c>
      <c r="E185" s="767"/>
      <c r="F185" s="98" t="s">
        <v>152</v>
      </c>
      <c r="G185" s="768">
        <f>387419066-74503667</f>
        <v>312915399</v>
      </c>
      <c r="H185" s="768">
        <v>71579324</v>
      </c>
      <c r="I185" s="768">
        <v>71579324</v>
      </c>
      <c r="J185" s="769" t="s">
        <v>318</v>
      </c>
      <c r="K185" s="769"/>
      <c r="L185" s="863" t="s">
        <v>315</v>
      </c>
      <c r="M185" s="771"/>
      <c r="N185" s="224">
        <v>252000000</v>
      </c>
      <c r="O185" s="133">
        <f>138.85/111.82</f>
        <v>1.2417277767841173</v>
      </c>
      <c r="P185" s="138" t="s">
        <v>316</v>
      </c>
      <c r="Q185" s="784">
        <f t="shared" si="12"/>
        <v>251999999.39632699</v>
      </c>
      <c r="R185" s="784"/>
      <c r="S185" s="388" t="s">
        <v>319</v>
      </c>
      <c r="T185" s="388"/>
      <c r="U185" s="388"/>
    </row>
    <row r="186" spans="2:21" ht="15.75" customHeight="1" x14ac:dyDescent="0.25">
      <c r="B186" s="388" t="s">
        <v>250</v>
      </c>
      <c r="C186" s="388"/>
      <c r="D186" s="781" t="s">
        <v>521</v>
      </c>
      <c r="E186" s="767"/>
      <c r="F186" s="98" t="s">
        <v>152</v>
      </c>
      <c r="G186" s="877">
        <v>76344124.489999995</v>
      </c>
      <c r="H186" s="768">
        <v>71579324</v>
      </c>
      <c r="I186" s="768">
        <v>71579324</v>
      </c>
      <c r="J186" s="769" t="s">
        <v>468</v>
      </c>
      <c r="K186" s="769"/>
      <c r="L186" s="875">
        <v>43305</v>
      </c>
      <c r="M186" s="771"/>
      <c r="N186" s="224">
        <v>60000000</v>
      </c>
      <c r="O186" s="133">
        <f>142.28/111.82</f>
        <v>1.272402074763012</v>
      </c>
      <c r="P186" s="138" t="s">
        <v>469</v>
      </c>
      <c r="Q186" s="784">
        <f>+G186/O186</f>
        <v>60000000.003315993</v>
      </c>
      <c r="R186" s="784"/>
      <c r="S186" s="388" t="s">
        <v>317</v>
      </c>
      <c r="T186" s="388"/>
      <c r="U186" s="388"/>
    </row>
    <row r="187" spans="2:21" ht="15.75" customHeight="1" x14ac:dyDescent="0.25">
      <c r="B187" s="388" t="s">
        <v>252</v>
      </c>
      <c r="C187" s="388"/>
      <c r="D187" s="781" t="s">
        <v>521</v>
      </c>
      <c r="E187" s="767"/>
      <c r="F187" s="98" t="s">
        <v>152</v>
      </c>
      <c r="G187" s="877">
        <v>398551959</v>
      </c>
      <c r="H187" s="768">
        <v>71579324</v>
      </c>
      <c r="I187" s="768">
        <v>71579324</v>
      </c>
      <c r="J187" s="769" t="s">
        <v>530</v>
      </c>
      <c r="K187" s="769"/>
      <c r="L187" s="875">
        <v>43445</v>
      </c>
      <c r="M187" s="771"/>
      <c r="N187" s="224">
        <f>60000000+252000000</f>
        <v>312000000</v>
      </c>
      <c r="O187" s="133">
        <f>142.84/111.82</f>
        <v>1.2774101234126276</v>
      </c>
      <c r="P187" s="138" t="s">
        <v>522</v>
      </c>
      <c r="Q187" s="784">
        <f>+G187/O187</f>
        <v>312000000.38770646</v>
      </c>
      <c r="R187" s="784"/>
      <c r="S187" s="388" t="s">
        <v>244</v>
      </c>
      <c r="T187" s="388"/>
      <c r="U187" s="388"/>
    </row>
    <row r="188" spans="2:21" ht="15.75" customHeight="1" x14ac:dyDescent="0.25">
      <c r="B188" s="388" t="s">
        <v>254</v>
      </c>
      <c r="C188" s="388"/>
      <c r="D188" s="781" t="s">
        <v>521</v>
      </c>
      <c r="E188" s="767"/>
      <c r="F188" s="98" t="s">
        <v>152</v>
      </c>
      <c r="G188" s="877">
        <v>79133889</v>
      </c>
      <c r="H188" s="768">
        <v>71579324</v>
      </c>
      <c r="I188" s="768">
        <v>71579324</v>
      </c>
      <c r="J188" s="769" t="s">
        <v>638</v>
      </c>
      <c r="K188" s="769"/>
      <c r="L188" s="875">
        <v>43686</v>
      </c>
      <c r="M188" s="771"/>
      <c r="N188" s="224">
        <v>60000000</v>
      </c>
      <c r="O188" s="133">
        <f>102.71/78.05</f>
        <v>1.3159513132607303</v>
      </c>
      <c r="P188" s="138" t="s">
        <v>639</v>
      </c>
      <c r="Q188" s="784">
        <f>+G188/O188</f>
        <v>60134359.2293837</v>
      </c>
      <c r="R188" s="784"/>
      <c r="S188" s="388" t="s">
        <v>317</v>
      </c>
      <c r="T188" s="388"/>
      <c r="U188" s="388"/>
    </row>
    <row r="189" spans="2:21" ht="15.75" customHeight="1" x14ac:dyDescent="0.25">
      <c r="B189" s="388" t="s">
        <v>256</v>
      </c>
      <c r="C189" s="388"/>
      <c r="D189" s="781" t="s">
        <v>521</v>
      </c>
      <c r="E189" s="767"/>
      <c r="F189" s="98" t="s">
        <v>152</v>
      </c>
      <c r="G189" s="877">
        <v>333395516</v>
      </c>
      <c r="H189" s="768">
        <v>71579324</v>
      </c>
      <c r="I189" s="768">
        <v>71579324</v>
      </c>
      <c r="J189" s="769" t="s">
        <v>723</v>
      </c>
      <c r="K189" s="769"/>
      <c r="L189" s="875">
        <v>43748</v>
      </c>
      <c r="M189" s="771"/>
      <c r="N189" s="224">
        <v>252000000</v>
      </c>
      <c r="O189" s="133">
        <f>103.26/78.05</f>
        <v>1.322998078155029</v>
      </c>
      <c r="P189" s="138" t="s">
        <v>712</v>
      </c>
      <c r="Q189" s="784">
        <f>+G189/O189</f>
        <v>252000000.23048612</v>
      </c>
      <c r="R189" s="784"/>
      <c r="S189" s="388" t="s">
        <v>724</v>
      </c>
      <c r="T189" s="388"/>
      <c r="U189" s="388"/>
    </row>
    <row r="190" spans="2:21" ht="15.75" x14ac:dyDescent="0.25">
      <c r="B190" s="388" t="s">
        <v>258</v>
      </c>
      <c r="C190" s="388"/>
      <c r="D190" s="781" t="s">
        <v>521</v>
      </c>
      <c r="E190" s="767"/>
      <c r="F190" s="98" t="s">
        <v>152</v>
      </c>
      <c r="G190" s="877">
        <v>79795004</v>
      </c>
      <c r="H190" s="768"/>
      <c r="I190" s="167"/>
      <c r="J190" s="769" t="s">
        <v>744</v>
      </c>
      <c r="K190" s="769"/>
      <c r="L190" s="875">
        <v>43844</v>
      </c>
      <c r="M190" s="771"/>
      <c r="N190" s="224">
        <v>60000000</v>
      </c>
      <c r="O190" s="133">
        <f>103.8/78.05</f>
        <v>1.3299167200512492</v>
      </c>
      <c r="P190" s="138" t="s">
        <v>745</v>
      </c>
      <c r="Q190" s="784">
        <f>+G190/O190</f>
        <v>60000000.599229291</v>
      </c>
      <c r="R190" s="784"/>
      <c r="S190" s="388" t="s">
        <v>317</v>
      </c>
      <c r="T190" s="388"/>
      <c r="U190" s="388"/>
    </row>
    <row r="191" spans="2:21" ht="15" x14ac:dyDescent="0.2">
      <c r="B191" s="227"/>
      <c r="C191" s="227"/>
      <c r="D191" s="168"/>
      <c r="E191" s="168"/>
      <c r="F191" s="102"/>
      <c r="G191" s="107"/>
      <c r="H191" s="107"/>
      <c r="I191" s="107"/>
      <c r="J191" s="104"/>
      <c r="K191" s="104"/>
      <c r="L191" s="108"/>
      <c r="M191" s="168"/>
      <c r="N191" s="103"/>
      <c r="O191" s="105"/>
      <c r="P191" s="106"/>
      <c r="Q191" s="226"/>
      <c r="R191" s="226"/>
      <c r="S191" s="227"/>
      <c r="T191" s="227"/>
      <c r="U191" s="227"/>
    </row>
    <row r="192" spans="2:21" ht="15" customHeight="1" x14ac:dyDescent="0.2"/>
    <row r="193" spans="1:26" ht="15" customHeight="1" x14ac:dyDescent="0.2"/>
    <row r="194" spans="1:26" ht="15" customHeight="1" x14ac:dyDescent="0.2">
      <c r="A194" s="1" t="s">
        <v>755</v>
      </c>
      <c r="B194" s="776" t="s">
        <v>320</v>
      </c>
      <c r="C194" s="777"/>
      <c r="D194" s="777"/>
      <c r="E194" s="777"/>
      <c r="F194" s="777"/>
      <c r="G194" s="777"/>
      <c r="H194" s="777"/>
      <c r="I194" s="777"/>
      <c r="J194" s="777"/>
      <c r="K194" s="777"/>
      <c r="L194" s="777"/>
      <c r="M194" s="777"/>
      <c r="N194" s="777"/>
      <c r="O194" s="777"/>
      <c r="P194" s="777"/>
      <c r="Q194" s="777"/>
      <c r="R194" s="777"/>
      <c r="S194" s="777"/>
      <c r="T194" s="777"/>
      <c r="U194" s="778"/>
    </row>
    <row r="195" spans="1:26" ht="15.75" customHeight="1" x14ac:dyDescent="0.2">
      <c r="B195" s="747" t="s">
        <v>138</v>
      </c>
      <c r="C195" s="747"/>
      <c r="D195" s="748" t="s">
        <v>139</v>
      </c>
      <c r="E195" s="748"/>
      <c r="F195" s="748" t="s">
        <v>140</v>
      </c>
      <c r="G195" s="749" t="s">
        <v>141</v>
      </c>
      <c r="H195" s="749"/>
      <c r="I195" s="749"/>
      <c r="J195" s="749"/>
      <c r="K195" s="749"/>
      <c r="L195" s="749"/>
      <c r="M195" s="749"/>
      <c r="N195" s="749" t="s">
        <v>142</v>
      </c>
      <c r="O195" s="749"/>
      <c r="P195" s="749"/>
      <c r="Q195" s="749"/>
      <c r="R195" s="749"/>
      <c r="S195" s="749" t="s">
        <v>99</v>
      </c>
      <c r="T195" s="749"/>
      <c r="U195" s="749"/>
    </row>
    <row r="196" spans="1:26" ht="15.75" customHeight="1" x14ac:dyDescent="0.2">
      <c r="B196" s="747"/>
      <c r="C196" s="747"/>
      <c r="D196" s="748"/>
      <c r="E196" s="748"/>
      <c r="F196" s="748"/>
      <c r="G196" s="775" t="s">
        <v>143</v>
      </c>
      <c r="H196" s="748"/>
      <c r="I196" s="748"/>
      <c r="J196" s="775" t="s">
        <v>144</v>
      </c>
      <c r="K196" s="775"/>
      <c r="L196" s="775" t="s">
        <v>145</v>
      </c>
      <c r="M196" s="775"/>
      <c r="N196" s="217" t="s">
        <v>146</v>
      </c>
      <c r="O196" s="217" t="s">
        <v>147</v>
      </c>
      <c r="P196" s="217" t="s">
        <v>148</v>
      </c>
      <c r="Q196" s="775" t="s">
        <v>149</v>
      </c>
      <c r="R196" s="775"/>
      <c r="S196" s="749"/>
      <c r="T196" s="749"/>
      <c r="U196" s="749"/>
    </row>
    <row r="197" spans="1:26" ht="15" customHeight="1" x14ac:dyDescent="0.25">
      <c r="B197" s="319" t="s">
        <v>150</v>
      </c>
      <c r="C197" s="321"/>
      <c r="D197" s="781" t="s">
        <v>52</v>
      </c>
      <c r="E197" s="767"/>
      <c r="F197" s="98" t="s">
        <v>152</v>
      </c>
      <c r="G197" s="768">
        <v>1137653386</v>
      </c>
      <c r="H197" s="768"/>
      <c r="I197" s="768"/>
      <c r="J197" s="769" t="s">
        <v>321</v>
      </c>
      <c r="K197" s="769"/>
      <c r="L197" s="863" t="s">
        <v>322</v>
      </c>
      <c r="M197" s="771"/>
      <c r="N197" s="136">
        <v>923770253.59000003</v>
      </c>
      <c r="O197" s="78">
        <f>137.71/111.82</f>
        <v>1.2315328206045431</v>
      </c>
      <c r="P197" s="134" t="s">
        <v>260</v>
      </c>
      <c r="Q197" s="772">
        <f t="shared" ref="Q197:Q219" si="13">+G197/O197</f>
        <v>923770253.59465539</v>
      </c>
      <c r="R197" s="773"/>
      <c r="S197" s="388" t="s">
        <v>244</v>
      </c>
      <c r="T197" s="388"/>
      <c r="U197" s="388"/>
    </row>
    <row r="198" spans="1:26" ht="15" customHeight="1" x14ac:dyDescent="0.25">
      <c r="B198" s="319" t="s">
        <v>154</v>
      </c>
      <c r="C198" s="321"/>
      <c r="D198" s="767" t="s">
        <v>52</v>
      </c>
      <c r="E198" s="767"/>
      <c r="F198" s="98" t="s">
        <v>152</v>
      </c>
      <c r="G198" s="768">
        <v>1138975183</v>
      </c>
      <c r="H198" s="768"/>
      <c r="I198" s="768"/>
      <c r="J198" s="769" t="s">
        <v>323</v>
      </c>
      <c r="K198" s="769"/>
      <c r="L198" s="863" t="s">
        <v>324</v>
      </c>
      <c r="M198" s="771"/>
      <c r="N198" s="136">
        <v>923770253.59000003</v>
      </c>
      <c r="O198" s="78">
        <f>137.87/111.82</f>
        <v>1.2329636916472904</v>
      </c>
      <c r="P198" s="134" t="s">
        <v>263</v>
      </c>
      <c r="Q198" s="772">
        <f t="shared" si="13"/>
        <v>923770254.31972146</v>
      </c>
      <c r="R198" s="773"/>
      <c r="S198" s="388" t="s">
        <v>244</v>
      </c>
      <c r="T198" s="388"/>
      <c r="U198" s="388"/>
    </row>
    <row r="199" spans="1:26" ht="15" customHeight="1" x14ac:dyDescent="0.25">
      <c r="B199" s="319" t="s">
        <v>156</v>
      </c>
      <c r="C199" s="321"/>
      <c r="D199" s="767" t="s">
        <v>52</v>
      </c>
      <c r="E199" s="767"/>
      <c r="F199" s="98" t="s">
        <v>152</v>
      </c>
      <c r="G199" s="768">
        <v>1139966530</v>
      </c>
      <c r="H199" s="768"/>
      <c r="I199" s="768"/>
      <c r="J199" s="769" t="s">
        <v>325</v>
      </c>
      <c r="K199" s="769"/>
      <c r="L199" s="863" t="s">
        <v>326</v>
      </c>
      <c r="M199" s="771"/>
      <c r="N199" s="136">
        <v>923770253.59000003</v>
      </c>
      <c r="O199" s="78">
        <f>137.99/111.82</f>
        <v>1.2340368449293508</v>
      </c>
      <c r="P199" s="134" t="s">
        <v>327</v>
      </c>
      <c r="Q199" s="772">
        <f t="shared" si="13"/>
        <v>923770254.25465608</v>
      </c>
      <c r="R199" s="773"/>
      <c r="S199" s="388" t="s">
        <v>244</v>
      </c>
      <c r="T199" s="388"/>
      <c r="U199" s="388"/>
      <c r="V199" s="878"/>
      <c r="W199" s="878"/>
      <c r="X199" s="879"/>
      <c r="Y199" s="879"/>
      <c r="Z199" s="879"/>
    </row>
    <row r="200" spans="1:26" ht="15" customHeight="1" x14ac:dyDescent="0.25">
      <c r="B200" s="319" t="s">
        <v>158</v>
      </c>
      <c r="C200" s="321"/>
      <c r="D200" s="767" t="s">
        <v>52</v>
      </c>
      <c r="E200" s="767"/>
      <c r="F200" s="98" t="s">
        <v>152</v>
      </c>
      <c r="G200" s="768">
        <v>1140462203</v>
      </c>
      <c r="H200" s="768"/>
      <c r="I200" s="768"/>
      <c r="J200" s="769" t="s">
        <v>328</v>
      </c>
      <c r="K200" s="769"/>
      <c r="L200" s="863" t="s">
        <v>288</v>
      </c>
      <c r="M200" s="771"/>
      <c r="N200" s="136">
        <v>923770253.59000003</v>
      </c>
      <c r="O200" s="78">
        <f>138.05/111.82</f>
        <v>1.2345734215703812</v>
      </c>
      <c r="P200" s="134" t="s">
        <v>329</v>
      </c>
      <c r="Q200" s="772">
        <f t="shared" si="13"/>
        <v>923770253.81716752</v>
      </c>
      <c r="R200" s="773"/>
      <c r="S200" s="388" t="s">
        <v>244</v>
      </c>
      <c r="T200" s="388"/>
      <c r="U200" s="388"/>
    </row>
    <row r="201" spans="1:26" ht="15" customHeight="1" x14ac:dyDescent="0.25">
      <c r="B201" s="319" t="s">
        <v>160</v>
      </c>
      <c r="C201" s="321"/>
      <c r="D201" s="767" t="s">
        <v>52</v>
      </c>
      <c r="E201" s="767"/>
      <c r="F201" s="98" t="s">
        <v>152</v>
      </c>
      <c r="G201" s="768">
        <v>1140627428</v>
      </c>
      <c r="H201" s="768"/>
      <c r="I201" s="768"/>
      <c r="J201" s="769" t="s">
        <v>330</v>
      </c>
      <c r="K201" s="769"/>
      <c r="L201" s="863" t="s">
        <v>331</v>
      </c>
      <c r="M201" s="771"/>
      <c r="N201" s="136">
        <v>923770253.59000003</v>
      </c>
      <c r="O201" s="78">
        <f>138.07/111.82</f>
        <v>1.2347522804507245</v>
      </c>
      <c r="P201" s="134" t="s">
        <v>332</v>
      </c>
      <c r="Q201" s="772">
        <f t="shared" si="13"/>
        <v>923770254.21134198</v>
      </c>
      <c r="R201" s="773"/>
      <c r="S201" s="388" t="s">
        <v>244</v>
      </c>
      <c r="T201" s="388"/>
      <c r="U201" s="388"/>
    </row>
    <row r="202" spans="1:26" ht="15" customHeight="1" x14ac:dyDescent="0.25">
      <c r="B202" s="319" t="s">
        <v>162</v>
      </c>
      <c r="C202" s="321"/>
      <c r="D202" s="767" t="s">
        <v>52</v>
      </c>
      <c r="E202" s="767"/>
      <c r="F202" s="98" t="s">
        <v>152</v>
      </c>
      <c r="G202" s="768">
        <v>1142692734</v>
      </c>
      <c r="H202" s="768"/>
      <c r="I202" s="768"/>
      <c r="J202" s="769" t="s">
        <v>333</v>
      </c>
      <c r="K202" s="769"/>
      <c r="L202" s="863" t="s">
        <v>334</v>
      </c>
      <c r="M202" s="771"/>
      <c r="N202" s="136">
        <v>923770253.59000003</v>
      </c>
      <c r="O202" s="78">
        <f>138.32/111.82</f>
        <v>1.2369880164550171</v>
      </c>
      <c r="P202" s="134" t="s">
        <v>335</v>
      </c>
      <c r="Q202" s="772">
        <f t="shared" si="13"/>
        <v>923770253.87420464</v>
      </c>
      <c r="R202" s="773"/>
      <c r="S202" s="388" t="s">
        <v>244</v>
      </c>
      <c r="T202" s="388"/>
      <c r="U202" s="388"/>
    </row>
    <row r="203" spans="1:26" ht="15" customHeight="1" x14ac:dyDescent="0.25">
      <c r="B203" s="319" t="s">
        <v>164</v>
      </c>
      <c r="C203" s="321"/>
      <c r="D203" s="767" t="s">
        <v>52</v>
      </c>
      <c r="E203" s="767"/>
      <c r="F203" s="98" t="s">
        <v>152</v>
      </c>
      <c r="G203" s="768">
        <v>1147071184</v>
      </c>
      <c r="H203" s="768"/>
      <c r="I203" s="768"/>
      <c r="J203" s="769" t="s">
        <v>336</v>
      </c>
      <c r="K203" s="769"/>
      <c r="L203" s="863" t="s">
        <v>315</v>
      </c>
      <c r="M203" s="771"/>
      <c r="N203" s="136">
        <v>923770253.59000003</v>
      </c>
      <c r="O203" s="78">
        <f>138.85/111.82</f>
        <v>1.2417277767841173</v>
      </c>
      <c r="P203" s="134" t="s">
        <v>337</v>
      </c>
      <c r="Q203" s="772">
        <f t="shared" si="13"/>
        <v>923770254.19431043</v>
      </c>
      <c r="R203" s="773"/>
      <c r="S203" s="388" t="s">
        <v>244</v>
      </c>
      <c r="T203" s="388"/>
      <c r="U203" s="388"/>
    </row>
    <row r="204" spans="1:26" ht="15" customHeight="1" x14ac:dyDescent="0.25">
      <c r="B204" s="319" t="s">
        <v>166</v>
      </c>
      <c r="C204" s="321"/>
      <c r="D204" s="767" t="s">
        <v>52</v>
      </c>
      <c r="E204" s="767"/>
      <c r="F204" s="98" t="s">
        <v>152</v>
      </c>
      <c r="G204" s="768">
        <v>1154258450</v>
      </c>
      <c r="H204" s="768"/>
      <c r="I204" s="768"/>
      <c r="J204" s="769" t="s">
        <v>338</v>
      </c>
      <c r="K204" s="769"/>
      <c r="L204" s="863" t="s">
        <v>339</v>
      </c>
      <c r="M204" s="771"/>
      <c r="N204" s="136">
        <v>923770253.59000003</v>
      </c>
      <c r="O204" s="78">
        <f>139.72/111.82</f>
        <v>1.2495081380790556</v>
      </c>
      <c r="P204" s="134" t="s">
        <v>340</v>
      </c>
      <c r="Q204" s="772">
        <f t="shared" si="13"/>
        <v>923770253.9292872</v>
      </c>
      <c r="R204" s="773"/>
      <c r="S204" s="388" t="s">
        <v>244</v>
      </c>
      <c r="T204" s="388"/>
      <c r="U204" s="388"/>
    </row>
    <row r="205" spans="1:26" ht="15" customHeight="1" x14ac:dyDescent="0.25">
      <c r="B205" s="319" t="s">
        <v>248</v>
      </c>
      <c r="C205" s="321"/>
      <c r="D205" s="739" t="s">
        <v>52</v>
      </c>
      <c r="E205" s="740"/>
      <c r="F205" s="98" t="s">
        <v>152</v>
      </c>
      <c r="G205" s="768">
        <v>1162437063</v>
      </c>
      <c r="H205" s="768"/>
      <c r="I205" s="768"/>
      <c r="J205" s="769" t="s">
        <v>341</v>
      </c>
      <c r="K205" s="769"/>
      <c r="L205" s="863" t="s">
        <v>342</v>
      </c>
      <c r="M205" s="771"/>
      <c r="N205" s="136">
        <v>923770253.59000003</v>
      </c>
      <c r="O205" s="78">
        <f>140.71/111.82</f>
        <v>1.2583616526560546</v>
      </c>
      <c r="P205" s="134" t="s">
        <v>343</v>
      </c>
      <c r="Q205" s="772">
        <f t="shared" si="13"/>
        <v>923770253.60429239</v>
      </c>
      <c r="R205" s="773"/>
      <c r="S205" s="388" t="s">
        <v>244</v>
      </c>
      <c r="T205" s="388"/>
      <c r="U205" s="388"/>
    </row>
    <row r="206" spans="1:26" ht="15" customHeight="1" x14ac:dyDescent="0.25">
      <c r="B206" s="319" t="s">
        <v>250</v>
      </c>
      <c r="C206" s="321"/>
      <c r="D206" s="767" t="s">
        <v>52</v>
      </c>
      <c r="E206" s="767"/>
      <c r="F206" s="98" t="s">
        <v>152</v>
      </c>
      <c r="G206" s="768">
        <v>1165245880</v>
      </c>
      <c r="H206" s="768"/>
      <c r="I206" s="768"/>
      <c r="J206" s="769" t="s">
        <v>344</v>
      </c>
      <c r="K206" s="769"/>
      <c r="L206" s="863" t="s">
        <v>345</v>
      </c>
      <c r="M206" s="771"/>
      <c r="N206" s="136">
        <v>923770253.59000003</v>
      </c>
      <c r="O206" s="139">
        <f>141.05/111.82</f>
        <v>1.2614022536218925</v>
      </c>
      <c r="P206" s="134" t="s">
        <v>346</v>
      </c>
      <c r="Q206" s="772">
        <f t="shared" si="13"/>
        <v>923770253.82204878</v>
      </c>
      <c r="R206" s="773"/>
      <c r="S206" s="388" t="s">
        <v>244</v>
      </c>
      <c r="T206" s="388"/>
      <c r="U206" s="388"/>
    </row>
    <row r="207" spans="1:26" ht="15" customHeight="1" x14ac:dyDescent="0.25">
      <c r="B207" s="319" t="s">
        <v>252</v>
      </c>
      <c r="C207" s="321"/>
      <c r="D207" s="767" t="s">
        <v>52</v>
      </c>
      <c r="E207" s="767"/>
      <c r="F207" s="98" t="s">
        <v>152</v>
      </c>
      <c r="G207" s="768">
        <v>1170615677</v>
      </c>
      <c r="H207" s="768"/>
      <c r="I207" s="768"/>
      <c r="J207" s="769" t="s">
        <v>461</v>
      </c>
      <c r="K207" s="769"/>
      <c r="L207" s="863" t="s">
        <v>450</v>
      </c>
      <c r="M207" s="771"/>
      <c r="N207" s="136">
        <v>923770253.59000003</v>
      </c>
      <c r="O207" s="139">
        <f>141.7/111.82</f>
        <v>1.2672151672330532</v>
      </c>
      <c r="P207" s="134" t="s">
        <v>291</v>
      </c>
      <c r="Q207" s="772">
        <f t="shared" si="13"/>
        <v>923770254.07297099</v>
      </c>
      <c r="R207" s="773"/>
      <c r="S207" s="388" t="s">
        <v>244</v>
      </c>
      <c r="T207" s="388"/>
      <c r="U207" s="388"/>
    </row>
    <row r="208" spans="1:26" ht="15" customHeight="1" x14ac:dyDescent="0.25">
      <c r="B208" s="319" t="s">
        <v>254</v>
      </c>
      <c r="C208" s="321"/>
      <c r="D208" s="739" t="s">
        <v>52</v>
      </c>
      <c r="E208" s="740"/>
      <c r="F208" s="98" t="s">
        <v>152</v>
      </c>
      <c r="G208" s="768">
        <v>1173589718</v>
      </c>
      <c r="H208" s="768"/>
      <c r="I208" s="768"/>
      <c r="J208" s="769" t="s">
        <v>462</v>
      </c>
      <c r="K208" s="769"/>
      <c r="L208" s="863" t="s">
        <v>463</v>
      </c>
      <c r="M208" s="771"/>
      <c r="N208" s="136">
        <v>923770253.59000003</v>
      </c>
      <c r="O208" s="139">
        <f>142.06/111.82</f>
        <v>1.2704346270792346</v>
      </c>
      <c r="P208" s="134" t="s">
        <v>464</v>
      </c>
      <c r="Q208" s="772">
        <f t="shared" si="13"/>
        <v>923770253.88399255</v>
      </c>
      <c r="R208" s="773"/>
      <c r="S208" s="388" t="s">
        <v>244</v>
      </c>
      <c r="T208" s="388"/>
      <c r="U208" s="388"/>
    </row>
    <row r="209" spans="2:21" ht="15" customHeight="1" x14ac:dyDescent="0.25">
      <c r="B209" s="319" t="s">
        <v>256</v>
      </c>
      <c r="C209" s="321"/>
      <c r="D209" s="767" t="s">
        <v>52</v>
      </c>
      <c r="E209" s="767"/>
      <c r="F209" s="98" t="s">
        <v>152</v>
      </c>
      <c r="G209" s="768">
        <v>1175407188</v>
      </c>
      <c r="H209" s="768"/>
      <c r="I209" s="768"/>
      <c r="J209" s="769" t="s">
        <v>470</v>
      </c>
      <c r="K209" s="769"/>
      <c r="L209" s="863" t="s">
        <v>471</v>
      </c>
      <c r="M209" s="771"/>
      <c r="N209" s="136">
        <v>923770253.59000003</v>
      </c>
      <c r="O209" s="139">
        <f>142.28/111.82</f>
        <v>1.272402074763012</v>
      </c>
      <c r="P209" s="134" t="s">
        <v>472</v>
      </c>
      <c r="Q209" s="772">
        <f t="shared" si="13"/>
        <v>923770254.16193414</v>
      </c>
      <c r="R209" s="773"/>
      <c r="S209" s="388" t="s">
        <v>244</v>
      </c>
      <c r="T209" s="388"/>
      <c r="U209" s="388"/>
    </row>
    <row r="210" spans="2:21" ht="15" customHeight="1" x14ac:dyDescent="0.25">
      <c r="B210" s="319" t="s">
        <v>258</v>
      </c>
      <c r="C210" s="321"/>
      <c r="D210" s="767" t="s">
        <v>52</v>
      </c>
      <c r="E210" s="767"/>
      <c r="F210" s="98" t="s">
        <v>152</v>
      </c>
      <c r="G210" s="768">
        <v>1173920167</v>
      </c>
      <c r="H210" s="768"/>
      <c r="I210" s="768"/>
      <c r="J210" s="769" t="s">
        <v>475</v>
      </c>
      <c r="K210" s="769"/>
      <c r="L210" s="863" t="s">
        <v>476</v>
      </c>
      <c r="M210" s="771"/>
      <c r="N210" s="136">
        <v>923770253.59000003</v>
      </c>
      <c r="O210" s="139">
        <f>142.1/111.82</f>
        <v>1.2707923448399214</v>
      </c>
      <c r="P210" s="134" t="s">
        <v>477</v>
      </c>
      <c r="Q210" s="772">
        <f t="shared" si="13"/>
        <v>923770253.86305404</v>
      </c>
      <c r="R210" s="773"/>
      <c r="S210" s="388" t="s">
        <v>244</v>
      </c>
      <c r="T210" s="388"/>
      <c r="U210" s="388"/>
    </row>
    <row r="211" spans="2:21" ht="15" customHeight="1" x14ac:dyDescent="0.25">
      <c r="B211" s="319" t="s">
        <v>261</v>
      </c>
      <c r="C211" s="321"/>
      <c r="D211" s="767" t="s">
        <v>52</v>
      </c>
      <c r="E211" s="767"/>
      <c r="F211" s="98" t="s">
        <v>152</v>
      </c>
      <c r="G211" s="768">
        <v>1177224657</v>
      </c>
      <c r="H211" s="768"/>
      <c r="I211" s="768"/>
      <c r="J211" s="769" t="s">
        <v>497</v>
      </c>
      <c r="K211" s="769"/>
      <c r="L211" s="863" t="s">
        <v>500</v>
      </c>
      <c r="M211" s="771"/>
      <c r="N211" s="136">
        <v>923770253.59000003</v>
      </c>
      <c r="O211" s="139">
        <f>142.5/111.82</f>
        <v>1.2743695224467895</v>
      </c>
      <c r="P211" s="134" t="s">
        <v>501</v>
      </c>
      <c r="Q211" s="772">
        <f t="shared" si="13"/>
        <v>923770253.65431583</v>
      </c>
      <c r="R211" s="773"/>
      <c r="S211" s="388" t="s">
        <v>502</v>
      </c>
      <c r="T211" s="388"/>
      <c r="U211" s="388"/>
    </row>
    <row r="212" spans="2:21" ht="15" customHeight="1" x14ac:dyDescent="0.25">
      <c r="B212" s="319" t="s">
        <v>264</v>
      </c>
      <c r="C212" s="321"/>
      <c r="D212" s="767" t="s">
        <v>52</v>
      </c>
      <c r="E212" s="767"/>
      <c r="F212" s="98" t="s">
        <v>152</v>
      </c>
      <c r="G212" s="768">
        <v>1177224657</v>
      </c>
      <c r="H212" s="768"/>
      <c r="I212" s="768"/>
      <c r="J212" s="769" t="s">
        <v>503</v>
      </c>
      <c r="K212" s="769"/>
      <c r="L212" s="863" t="s">
        <v>500</v>
      </c>
      <c r="M212" s="771"/>
      <c r="N212" s="136">
        <v>923770253.59000003</v>
      </c>
      <c r="O212" s="139">
        <f>142.5/111.82</f>
        <v>1.2743695224467895</v>
      </c>
      <c r="P212" s="134" t="s">
        <v>504</v>
      </c>
      <c r="Q212" s="772">
        <f t="shared" si="13"/>
        <v>923770253.65431583</v>
      </c>
      <c r="R212" s="773"/>
      <c r="S212" s="388" t="s">
        <v>244</v>
      </c>
      <c r="T212" s="388"/>
      <c r="U212" s="388"/>
    </row>
    <row r="213" spans="2:21" ht="15" customHeight="1" x14ac:dyDescent="0.25">
      <c r="B213" s="319" t="s">
        <v>507</v>
      </c>
      <c r="C213" s="321"/>
      <c r="D213" s="767" t="s">
        <v>52</v>
      </c>
      <c r="E213" s="767"/>
      <c r="F213" s="98" t="s">
        <v>152</v>
      </c>
      <c r="G213" s="768">
        <v>496102</v>
      </c>
      <c r="H213" s="768"/>
      <c r="I213" s="768"/>
      <c r="J213" s="769" t="s">
        <v>508</v>
      </c>
      <c r="K213" s="769"/>
      <c r="L213" s="770">
        <v>43432</v>
      </c>
      <c r="M213" s="771"/>
      <c r="N213" s="136"/>
      <c r="O213" s="139">
        <f>142.67/111.82</f>
        <v>1.2758898229297084</v>
      </c>
      <c r="P213" s="134" t="s">
        <v>504</v>
      </c>
      <c r="Q213" s="772">
        <f>+G213/O213</f>
        <v>388828.24448026915</v>
      </c>
      <c r="R213" s="773"/>
      <c r="S213" s="388" t="s">
        <v>509</v>
      </c>
      <c r="T213" s="388"/>
      <c r="U213" s="388"/>
    </row>
    <row r="214" spans="2:21" ht="15" customHeight="1" x14ac:dyDescent="0.25">
      <c r="B214" s="319" t="s">
        <v>268</v>
      </c>
      <c r="C214" s="321"/>
      <c r="D214" s="767" t="s">
        <v>52</v>
      </c>
      <c r="E214" s="767"/>
      <c r="F214" s="98" t="s">
        <v>152</v>
      </c>
      <c r="G214" s="768">
        <v>1178629066</v>
      </c>
      <c r="H214" s="768"/>
      <c r="I214" s="768"/>
      <c r="J214" s="769" t="s">
        <v>510</v>
      </c>
      <c r="K214" s="769"/>
      <c r="L214" s="875">
        <v>43431</v>
      </c>
      <c r="M214" s="771"/>
      <c r="N214" s="136">
        <v>923770253.59000003</v>
      </c>
      <c r="O214" s="139">
        <f>142.67/111.82</f>
        <v>1.2758898229297084</v>
      </c>
      <c r="P214" s="134" t="s">
        <v>504</v>
      </c>
      <c r="Q214" s="772">
        <f t="shared" ref="Q214" si="14">+G214/O214</f>
        <v>923770254.15378153</v>
      </c>
      <c r="R214" s="773"/>
      <c r="S214" s="388" t="s">
        <v>244</v>
      </c>
      <c r="T214" s="388"/>
      <c r="U214" s="388"/>
    </row>
    <row r="215" spans="2:21" ht="15.75" customHeight="1" x14ac:dyDescent="0.25">
      <c r="B215" s="319" t="s">
        <v>272</v>
      </c>
      <c r="C215" s="321"/>
      <c r="D215" s="767" t="s">
        <v>52</v>
      </c>
      <c r="E215" s="767"/>
      <c r="F215" s="98" t="s">
        <v>152</v>
      </c>
      <c r="G215" s="768">
        <v>1180033474</v>
      </c>
      <c r="H215" s="768"/>
      <c r="I215" s="768"/>
      <c r="J215" s="769" t="s">
        <v>523</v>
      </c>
      <c r="K215" s="769"/>
      <c r="L215" s="770">
        <v>43445</v>
      </c>
      <c r="M215" s="771"/>
      <c r="N215" s="136">
        <v>923770253.59000003</v>
      </c>
      <c r="O215" s="139">
        <f>142.84/111.82</f>
        <v>1.2774101234126276</v>
      </c>
      <c r="P215" s="134" t="s">
        <v>522</v>
      </c>
      <c r="Q215" s="772">
        <f>+G215/O215</f>
        <v>923770253.86922419</v>
      </c>
      <c r="R215" s="773"/>
      <c r="S215" s="388" t="s">
        <v>244</v>
      </c>
      <c r="T215" s="388"/>
      <c r="U215" s="388"/>
    </row>
    <row r="216" spans="2:21" ht="15.75" customHeight="1" x14ac:dyDescent="0.25">
      <c r="B216" s="319" t="s">
        <v>374</v>
      </c>
      <c r="C216" s="321"/>
      <c r="D216" s="767" t="s">
        <v>52</v>
      </c>
      <c r="E216" s="767"/>
      <c r="F216" s="98" t="s">
        <v>152</v>
      </c>
      <c r="G216" s="768">
        <v>1180033474</v>
      </c>
      <c r="H216" s="768"/>
      <c r="I216" s="768"/>
      <c r="J216" s="769" t="s">
        <v>524</v>
      </c>
      <c r="K216" s="769"/>
      <c r="L216" s="770">
        <v>43445</v>
      </c>
      <c r="M216" s="771"/>
      <c r="N216" s="136">
        <v>923770253.59000003</v>
      </c>
      <c r="O216" s="139">
        <f>142.84/111.82</f>
        <v>1.2774101234126276</v>
      </c>
      <c r="P216" s="134" t="s">
        <v>522</v>
      </c>
      <c r="Q216" s="772">
        <f t="shared" ref="Q216" si="15">+G216/O216</f>
        <v>923770253.86922419</v>
      </c>
      <c r="R216" s="773"/>
      <c r="S216" s="388" t="s">
        <v>244</v>
      </c>
      <c r="T216" s="388"/>
      <c r="U216" s="388"/>
    </row>
    <row r="217" spans="2:21" ht="15.75" customHeight="1" x14ac:dyDescent="0.25">
      <c r="B217" s="319" t="s">
        <v>376</v>
      </c>
      <c r="C217" s="321"/>
      <c r="D217" s="767" t="s">
        <v>52</v>
      </c>
      <c r="E217" s="767"/>
      <c r="F217" s="98" t="s">
        <v>152</v>
      </c>
      <c r="G217" s="768">
        <v>1190690455</v>
      </c>
      <c r="H217" s="768"/>
      <c r="I217" s="768"/>
      <c r="J217" s="769" t="s">
        <v>537</v>
      </c>
      <c r="K217" s="769"/>
      <c r="L217" s="770">
        <v>43515</v>
      </c>
      <c r="M217" s="771"/>
      <c r="N217" s="136">
        <v>923770253.59000003</v>
      </c>
      <c r="O217" s="139">
        <f>100.6/78.05</f>
        <v>1.2889173606662396</v>
      </c>
      <c r="P217" s="134" t="s">
        <v>538</v>
      </c>
      <c r="Q217" s="772">
        <f t="shared" si="13"/>
        <v>923791153.20825052</v>
      </c>
      <c r="R217" s="773"/>
      <c r="S217" s="388" t="s">
        <v>244</v>
      </c>
      <c r="T217" s="388"/>
      <c r="U217" s="388"/>
    </row>
    <row r="218" spans="2:21" ht="56.25" customHeight="1" x14ac:dyDescent="0.25">
      <c r="B218" s="319" t="s">
        <v>378</v>
      </c>
      <c r="C218" s="321"/>
      <c r="D218" s="767" t="s">
        <v>52</v>
      </c>
      <c r="E218" s="767"/>
      <c r="F218" s="98" t="s">
        <v>152</v>
      </c>
      <c r="G218" s="768">
        <v>1197547273</v>
      </c>
      <c r="H218" s="768"/>
      <c r="I218" s="768"/>
      <c r="J218" s="769" t="s">
        <v>546</v>
      </c>
      <c r="K218" s="769"/>
      <c r="L218" s="770">
        <v>43544</v>
      </c>
      <c r="M218" s="771"/>
      <c r="N218" s="136">
        <v>923770253.59000003</v>
      </c>
      <c r="O218" s="139">
        <f>101.18/78.05</f>
        <v>1.2963484945547727</v>
      </c>
      <c r="P218" s="134" t="s">
        <v>547</v>
      </c>
      <c r="Q218" s="772">
        <f t="shared" si="13"/>
        <v>923784983.76803708</v>
      </c>
      <c r="R218" s="773"/>
      <c r="S218" s="388" t="s">
        <v>244</v>
      </c>
      <c r="T218" s="388"/>
      <c r="U218" s="388"/>
    </row>
    <row r="219" spans="2:21" ht="20.25" customHeight="1" x14ac:dyDescent="0.25">
      <c r="B219" s="319" t="s">
        <v>380</v>
      </c>
      <c r="C219" s="321"/>
      <c r="D219" s="767" t="s">
        <v>52</v>
      </c>
      <c r="E219" s="767"/>
      <c r="F219" s="98" t="s">
        <v>152</v>
      </c>
      <c r="G219" s="768">
        <v>1202759891</v>
      </c>
      <c r="H219" s="768"/>
      <c r="I219" s="768"/>
      <c r="J219" s="769" t="s">
        <v>608</v>
      </c>
      <c r="K219" s="769"/>
      <c r="L219" s="770">
        <v>43580</v>
      </c>
      <c r="M219" s="771"/>
      <c r="N219" s="136">
        <v>923770253.59000003</v>
      </c>
      <c r="O219" s="139">
        <f>101.62/78.05</f>
        <v>1.3019859064702115</v>
      </c>
      <c r="P219" s="134" t="s">
        <v>549</v>
      </c>
      <c r="Q219" s="772">
        <f t="shared" si="13"/>
        <v>923788717.6987797</v>
      </c>
      <c r="R219" s="773"/>
      <c r="S219" s="388" t="s">
        <v>244</v>
      </c>
      <c r="T219" s="388"/>
      <c r="U219" s="388"/>
    </row>
    <row r="220" spans="2:21" ht="50.25" customHeight="1" x14ac:dyDescent="0.25">
      <c r="B220" s="319" t="s">
        <v>650</v>
      </c>
      <c r="C220" s="321"/>
      <c r="D220" s="767" t="s">
        <v>52</v>
      </c>
      <c r="E220" s="767"/>
      <c r="F220" s="98" t="s">
        <v>152</v>
      </c>
      <c r="G220" s="768">
        <v>3521531954</v>
      </c>
      <c r="H220" s="768"/>
      <c r="I220" s="768"/>
      <c r="J220" s="769" t="s">
        <v>640</v>
      </c>
      <c r="K220" s="769"/>
      <c r="L220" s="770">
        <v>43612</v>
      </c>
      <c r="M220" s="771"/>
      <c r="N220" s="136">
        <v>923770253.59000003</v>
      </c>
      <c r="O220" s="139">
        <f>102.12/78.05</f>
        <v>1.3083920563741192</v>
      </c>
      <c r="P220" s="134" t="s">
        <v>609</v>
      </c>
      <c r="Q220" s="772">
        <f>+G220/O220</f>
        <v>2691495975.4181356</v>
      </c>
      <c r="R220" s="773"/>
      <c r="S220" s="388" t="s">
        <v>700</v>
      </c>
      <c r="T220" s="388"/>
      <c r="U220" s="388"/>
    </row>
    <row r="221" spans="2:21" ht="50.25" customHeight="1" x14ac:dyDescent="0.25">
      <c r="B221" s="319"/>
      <c r="C221" s="321"/>
      <c r="D221" s="767" t="s">
        <v>52</v>
      </c>
      <c r="E221" s="767"/>
      <c r="F221" s="98"/>
      <c r="G221" s="768"/>
      <c r="H221" s="768"/>
      <c r="I221" s="768"/>
      <c r="J221" s="769"/>
      <c r="K221" s="769"/>
      <c r="L221" s="770"/>
      <c r="M221" s="771"/>
      <c r="N221" s="136">
        <f>+N220</f>
        <v>923770253.59000003</v>
      </c>
      <c r="O221" s="139"/>
      <c r="P221" s="134"/>
      <c r="Q221" s="772"/>
      <c r="R221" s="773"/>
      <c r="S221" s="388" t="s">
        <v>701</v>
      </c>
      <c r="T221" s="388"/>
      <c r="U221" s="388"/>
    </row>
    <row r="222" spans="2:21" ht="43.5" customHeight="1" x14ac:dyDescent="0.25">
      <c r="B222" s="319"/>
      <c r="C222" s="321"/>
      <c r="D222" s="767" t="s">
        <v>52</v>
      </c>
      <c r="E222" s="767"/>
      <c r="F222" s="98"/>
      <c r="G222" s="768"/>
      <c r="H222" s="768"/>
      <c r="I222" s="768"/>
      <c r="J222" s="769"/>
      <c r="K222" s="769"/>
      <c r="L222" s="770"/>
      <c r="M222" s="771"/>
      <c r="N222" s="136">
        <v>852687174</v>
      </c>
      <c r="O222" s="139"/>
      <c r="P222" s="134"/>
      <c r="Q222" s="772"/>
      <c r="R222" s="773"/>
      <c r="S222" s="388" t="s">
        <v>702</v>
      </c>
      <c r="T222" s="388"/>
      <c r="U222" s="388"/>
    </row>
    <row r="223" spans="2:21" ht="34.5" customHeight="1" x14ac:dyDescent="0.25">
      <c r="B223" s="319" t="s">
        <v>507</v>
      </c>
      <c r="C223" s="321"/>
      <c r="D223" s="767" t="s">
        <v>52</v>
      </c>
      <c r="E223" s="767"/>
      <c r="F223" s="98" t="s">
        <v>152</v>
      </c>
      <c r="G223" s="768">
        <v>3761872.9</v>
      </c>
      <c r="H223" s="768"/>
      <c r="I223" s="768"/>
      <c r="J223" s="769" t="s">
        <v>703</v>
      </c>
      <c r="K223" s="769"/>
      <c r="L223" s="770">
        <v>43718</v>
      </c>
      <c r="M223" s="771"/>
      <c r="N223" s="136"/>
      <c r="O223" s="139"/>
      <c r="P223" s="134" t="s">
        <v>504</v>
      </c>
      <c r="Q223" s="880">
        <v>2851865.67</v>
      </c>
      <c r="R223" s="881"/>
      <c r="S223" s="388" t="s">
        <v>704</v>
      </c>
      <c r="T223" s="388"/>
      <c r="U223" s="388"/>
    </row>
    <row r="224" spans="2:21" ht="61.5" customHeight="1" x14ac:dyDescent="0.25">
      <c r="B224" s="319" t="s">
        <v>651</v>
      </c>
      <c r="C224" s="321"/>
      <c r="D224" s="767" t="s">
        <v>52</v>
      </c>
      <c r="E224" s="767"/>
      <c r="F224" s="98" t="s">
        <v>152</v>
      </c>
      <c r="G224" s="768">
        <v>0</v>
      </c>
      <c r="H224" s="768"/>
      <c r="I224" s="768"/>
      <c r="J224" s="769" t="s">
        <v>652</v>
      </c>
      <c r="K224" s="769"/>
      <c r="L224" s="770"/>
      <c r="M224" s="771"/>
      <c r="N224" s="136">
        <v>852687174</v>
      </c>
      <c r="O224" s="139">
        <f>103.03/78.05</f>
        <v>1.3200512491992313</v>
      </c>
      <c r="P224" s="134" t="s">
        <v>705</v>
      </c>
      <c r="Q224" s="772">
        <f t="shared" ref="Q224:Q231" si="16">+G224/O224</f>
        <v>0</v>
      </c>
      <c r="R224" s="773"/>
      <c r="S224" s="388" t="s">
        <v>706</v>
      </c>
      <c r="T224" s="388"/>
      <c r="U224" s="388"/>
    </row>
    <row r="225" spans="1:21" ht="27" customHeight="1" x14ac:dyDescent="0.25">
      <c r="B225" s="319" t="s">
        <v>707</v>
      </c>
      <c r="C225" s="321"/>
      <c r="D225" s="767" t="s">
        <v>52</v>
      </c>
      <c r="E225" s="767"/>
      <c r="F225" s="98" t="s">
        <v>152</v>
      </c>
      <c r="G225" s="768">
        <v>0</v>
      </c>
      <c r="H225" s="768"/>
      <c r="I225" s="768"/>
      <c r="J225" s="769" t="s">
        <v>708</v>
      </c>
      <c r="K225" s="769"/>
      <c r="L225" s="770"/>
      <c r="M225" s="771"/>
      <c r="N225" s="136">
        <v>852687174</v>
      </c>
      <c r="O225" s="139">
        <f>103.03/78.05</f>
        <v>1.3200512491992313</v>
      </c>
      <c r="P225" s="134" t="s">
        <v>709</v>
      </c>
      <c r="Q225" s="772">
        <f t="shared" si="16"/>
        <v>0</v>
      </c>
      <c r="R225" s="773"/>
      <c r="S225" s="388" t="s">
        <v>706</v>
      </c>
      <c r="T225" s="388"/>
      <c r="U225" s="388"/>
    </row>
    <row r="226" spans="1:21" ht="27" customHeight="1" x14ac:dyDescent="0.25">
      <c r="B226" s="319" t="s">
        <v>710</v>
      </c>
      <c r="C226" s="321"/>
      <c r="D226" s="767" t="s">
        <v>52</v>
      </c>
      <c r="E226" s="767"/>
      <c r="F226" s="98" t="s">
        <v>152</v>
      </c>
      <c r="G226" s="768">
        <v>5655984726</v>
      </c>
      <c r="H226" s="768"/>
      <c r="I226" s="768"/>
      <c r="J226" s="769" t="s">
        <v>711</v>
      </c>
      <c r="K226" s="769"/>
      <c r="L226" s="770">
        <v>43748</v>
      </c>
      <c r="M226" s="771"/>
      <c r="N226" s="136">
        <v>852687174</v>
      </c>
      <c r="O226" s="139">
        <f>103.26/78.05</f>
        <v>1.322998078155029</v>
      </c>
      <c r="P226" s="134" t="s">
        <v>712</v>
      </c>
      <c r="Q226" s="772">
        <f t="shared" si="16"/>
        <v>4275126940.3864026</v>
      </c>
      <c r="R226" s="773"/>
      <c r="S226" s="388" t="s">
        <v>713</v>
      </c>
      <c r="T226" s="388"/>
      <c r="U226" s="388"/>
    </row>
    <row r="227" spans="1:21" ht="15.75" customHeight="1" x14ac:dyDescent="0.25">
      <c r="B227" s="319" t="s">
        <v>714</v>
      </c>
      <c r="C227" s="321"/>
      <c r="D227" s="767" t="s">
        <v>52</v>
      </c>
      <c r="E227" s="767"/>
      <c r="F227" s="98" t="s">
        <v>152</v>
      </c>
      <c r="G227" s="768">
        <v>0</v>
      </c>
      <c r="H227" s="768"/>
      <c r="I227" s="768"/>
      <c r="J227" s="769" t="s">
        <v>715</v>
      </c>
      <c r="K227" s="769"/>
      <c r="L227" s="770"/>
      <c r="M227" s="771"/>
      <c r="N227" s="136">
        <v>852687174</v>
      </c>
      <c r="O227" s="139">
        <f t="shared" ref="O227:O228" si="17">103.26/78.05</f>
        <v>1.322998078155029</v>
      </c>
      <c r="P227" s="134" t="s">
        <v>712</v>
      </c>
      <c r="Q227" s="772">
        <f t="shared" si="16"/>
        <v>0</v>
      </c>
      <c r="R227" s="773"/>
      <c r="S227" s="388" t="s">
        <v>716</v>
      </c>
      <c r="T227" s="388"/>
      <c r="U227" s="388"/>
    </row>
    <row r="228" spans="1:21" ht="15.75" x14ac:dyDescent="0.25">
      <c r="B228" s="319" t="s">
        <v>717</v>
      </c>
      <c r="C228" s="321"/>
      <c r="D228" s="767" t="s">
        <v>52</v>
      </c>
      <c r="E228" s="767"/>
      <c r="F228" s="98" t="s">
        <v>152</v>
      </c>
      <c r="G228" s="768">
        <v>0</v>
      </c>
      <c r="H228" s="768"/>
      <c r="I228" s="768"/>
      <c r="J228" s="769" t="s">
        <v>718</v>
      </c>
      <c r="K228" s="769"/>
      <c r="L228" s="770"/>
      <c r="M228" s="771"/>
      <c r="N228" s="136">
        <v>852687174</v>
      </c>
      <c r="O228" s="139">
        <f t="shared" si="17"/>
        <v>1.322998078155029</v>
      </c>
      <c r="P228" s="134" t="s">
        <v>712</v>
      </c>
      <c r="Q228" s="772">
        <f t="shared" si="16"/>
        <v>0</v>
      </c>
      <c r="R228" s="773"/>
      <c r="S228" s="388" t="s">
        <v>719</v>
      </c>
      <c r="T228" s="388"/>
      <c r="U228" s="388"/>
    </row>
    <row r="229" spans="1:21" ht="15.75" x14ac:dyDescent="0.25">
      <c r="B229" s="319" t="s">
        <v>977</v>
      </c>
      <c r="C229" s="321"/>
      <c r="D229" s="767" t="s">
        <v>52</v>
      </c>
      <c r="E229" s="767"/>
      <c r="F229" s="98" t="s">
        <v>152</v>
      </c>
      <c r="G229" s="768">
        <v>1134002930</v>
      </c>
      <c r="H229" s="768"/>
      <c r="I229" s="768"/>
      <c r="J229" s="769" t="s">
        <v>978</v>
      </c>
      <c r="K229" s="769"/>
      <c r="L229" s="770">
        <v>43844</v>
      </c>
      <c r="M229" s="771"/>
      <c r="N229" s="136">
        <v>852687174</v>
      </c>
      <c r="O229" s="139">
        <f>103.8/78.05</f>
        <v>1.3299167200512492</v>
      </c>
      <c r="P229" s="134" t="s">
        <v>745</v>
      </c>
      <c r="Q229" s="772">
        <f t="shared" si="16"/>
        <v>852687174.24373794</v>
      </c>
      <c r="R229" s="773"/>
      <c r="S229" s="388" t="s">
        <v>979</v>
      </c>
      <c r="T229" s="388"/>
      <c r="U229" s="388"/>
    </row>
    <row r="230" spans="1:21" ht="15" customHeight="1" x14ac:dyDescent="0.25">
      <c r="B230" s="319" t="s">
        <v>980</v>
      </c>
      <c r="C230" s="321"/>
      <c r="D230" s="767" t="s">
        <v>52</v>
      </c>
      <c r="E230" s="767"/>
      <c r="F230" s="98" t="s">
        <v>152</v>
      </c>
      <c r="G230" s="768">
        <v>1139221904.97</v>
      </c>
      <c r="H230" s="768"/>
      <c r="I230" s="768"/>
      <c r="J230" s="769" t="s">
        <v>981</v>
      </c>
      <c r="K230" s="769"/>
      <c r="L230" s="770">
        <v>43893</v>
      </c>
      <c r="M230" s="771"/>
      <c r="N230" s="136">
        <v>852687174</v>
      </c>
      <c r="O230" s="139">
        <f>104.94/78.05</f>
        <v>1.3445227418321588</v>
      </c>
      <c r="P230" s="134" t="s">
        <v>982</v>
      </c>
      <c r="Q230" s="772">
        <f t="shared" si="16"/>
        <v>847305790.76528025</v>
      </c>
      <c r="R230" s="773"/>
      <c r="S230" s="774" t="s">
        <v>983</v>
      </c>
      <c r="T230" s="774"/>
      <c r="U230" s="774"/>
    </row>
    <row r="231" spans="1:21" ht="15" customHeight="1" x14ac:dyDescent="0.25">
      <c r="B231" s="319" t="s">
        <v>984</v>
      </c>
      <c r="C231" s="321"/>
      <c r="D231" s="767" t="s">
        <v>52</v>
      </c>
      <c r="E231" s="767"/>
      <c r="F231" s="98" t="s">
        <v>152</v>
      </c>
      <c r="G231" s="768">
        <v>1146457297</v>
      </c>
      <c r="H231" s="768"/>
      <c r="I231" s="768"/>
      <c r="J231" s="769" t="s">
        <v>985</v>
      </c>
      <c r="K231" s="769"/>
      <c r="L231" s="770">
        <v>43906</v>
      </c>
      <c r="M231" s="771"/>
      <c r="N231" s="136">
        <v>852687174</v>
      </c>
      <c r="O231" s="139">
        <f>104.94/78.05</f>
        <v>1.3445227418321588</v>
      </c>
      <c r="P231" s="134" t="s">
        <v>982</v>
      </c>
      <c r="Q231" s="772">
        <f t="shared" si="16"/>
        <v>852687173.91700017</v>
      </c>
      <c r="R231" s="773"/>
      <c r="S231" s="388" t="s">
        <v>986</v>
      </c>
      <c r="T231" s="388"/>
      <c r="U231" s="388"/>
    </row>
    <row r="232" spans="1:21" ht="15" customHeight="1" x14ac:dyDescent="0.2"/>
    <row r="233" spans="1:21" ht="15" customHeight="1" x14ac:dyDescent="0.2">
      <c r="A233" s="1" t="s">
        <v>756</v>
      </c>
      <c r="B233" s="454" t="s">
        <v>347</v>
      </c>
      <c r="C233" s="454"/>
      <c r="D233" s="454"/>
      <c r="E233" s="454"/>
      <c r="F233" s="454"/>
      <c r="G233" s="454"/>
      <c r="H233" s="454"/>
      <c r="I233" s="454"/>
      <c r="J233" s="454"/>
      <c r="K233" s="454"/>
      <c r="L233" s="454"/>
      <c r="M233" s="454"/>
      <c r="N233" s="454"/>
      <c r="O233" s="454"/>
      <c r="P233" s="454"/>
      <c r="Q233" s="454"/>
      <c r="R233" s="454"/>
      <c r="S233" s="454"/>
      <c r="T233" s="454"/>
      <c r="U233" s="454"/>
    </row>
    <row r="234" spans="1:21" ht="15" hidden="1" customHeight="1" x14ac:dyDescent="0.2">
      <c r="B234" s="747" t="s">
        <v>138</v>
      </c>
      <c r="C234" s="747"/>
      <c r="D234" s="748" t="s">
        <v>139</v>
      </c>
      <c r="E234" s="748"/>
      <c r="F234" s="748" t="s">
        <v>140</v>
      </c>
      <c r="G234" s="749" t="s">
        <v>141</v>
      </c>
      <c r="H234" s="749"/>
      <c r="I234" s="749"/>
      <c r="J234" s="749"/>
      <c r="K234" s="749"/>
      <c r="L234" s="749"/>
      <c r="M234" s="749"/>
      <c r="N234" s="749" t="s">
        <v>142</v>
      </c>
      <c r="O234" s="749"/>
      <c r="P234" s="749"/>
      <c r="Q234" s="749"/>
      <c r="R234" s="749"/>
      <c r="S234" s="749" t="s">
        <v>99</v>
      </c>
      <c r="T234" s="749"/>
      <c r="U234" s="749"/>
    </row>
    <row r="235" spans="1:21" ht="15" hidden="1" customHeight="1" x14ac:dyDescent="0.2">
      <c r="B235" s="747"/>
      <c r="C235" s="747"/>
      <c r="D235" s="748"/>
      <c r="E235" s="748"/>
      <c r="F235" s="748"/>
      <c r="G235" s="775" t="s">
        <v>143</v>
      </c>
      <c r="H235" s="748"/>
      <c r="I235" s="748"/>
      <c r="J235" s="775" t="s">
        <v>144</v>
      </c>
      <c r="K235" s="775"/>
      <c r="L235" s="775" t="s">
        <v>145</v>
      </c>
      <c r="M235" s="775"/>
      <c r="N235" s="217" t="s">
        <v>146</v>
      </c>
      <c r="O235" s="29" t="s">
        <v>147</v>
      </c>
      <c r="P235" s="217" t="s">
        <v>148</v>
      </c>
      <c r="Q235" s="775" t="s">
        <v>149</v>
      </c>
      <c r="R235" s="775"/>
      <c r="S235" s="749"/>
      <c r="T235" s="749"/>
      <c r="U235" s="749"/>
    </row>
    <row r="236" spans="1:21" ht="21.75" hidden="1" customHeight="1" x14ac:dyDescent="0.2">
      <c r="B236" s="388" t="s">
        <v>150</v>
      </c>
      <c r="C236" s="388"/>
      <c r="D236" s="781" t="s">
        <v>22</v>
      </c>
      <c r="E236" s="767"/>
      <c r="F236" s="98" t="s">
        <v>152</v>
      </c>
      <c r="G236" s="741">
        <v>15367645546</v>
      </c>
      <c r="H236" s="741"/>
      <c r="I236" s="741"/>
      <c r="J236" s="596" t="s">
        <v>348</v>
      </c>
      <c r="K236" s="596"/>
      <c r="L236" s="781" t="s">
        <v>322</v>
      </c>
      <c r="M236" s="767"/>
      <c r="N236" s="225">
        <v>12478470154</v>
      </c>
      <c r="O236" s="78">
        <f>137.71/111.82</f>
        <v>1.2315328206045431</v>
      </c>
      <c r="P236" s="51" t="s">
        <v>260</v>
      </c>
      <c r="Q236" s="804">
        <f>+G236/O236</f>
        <v>12478470154.336794</v>
      </c>
      <c r="R236" s="804"/>
      <c r="S236" s="388" t="s">
        <v>244</v>
      </c>
      <c r="T236" s="388"/>
      <c r="U236" s="388"/>
    </row>
    <row r="237" spans="1:21" ht="12.75" hidden="1" customHeight="1" x14ac:dyDescent="0.2">
      <c r="B237" s="209"/>
      <c r="C237" s="209"/>
      <c r="D237" s="221"/>
      <c r="E237" s="221"/>
      <c r="F237" s="98"/>
      <c r="G237" s="228"/>
      <c r="H237" s="228"/>
      <c r="I237" s="228"/>
      <c r="J237" s="212"/>
      <c r="K237" s="212"/>
      <c r="L237" s="223"/>
      <c r="M237" s="221"/>
      <c r="N237" s="225"/>
      <c r="O237" s="78"/>
      <c r="P237" s="51"/>
      <c r="Q237" s="216"/>
      <c r="R237" s="216"/>
      <c r="S237" s="209"/>
      <c r="T237" s="209"/>
      <c r="U237" s="209"/>
    </row>
    <row r="238" spans="1:21" ht="15" x14ac:dyDescent="0.2">
      <c r="B238" s="209"/>
      <c r="C238" s="209"/>
      <c r="D238" s="221"/>
      <c r="E238" s="221"/>
      <c r="F238" s="98"/>
      <c r="G238" s="228"/>
      <c r="H238" s="228"/>
      <c r="I238" s="228"/>
      <c r="J238" s="212"/>
      <c r="K238" s="212"/>
      <c r="L238" s="223"/>
      <c r="M238" s="221"/>
      <c r="N238" s="225"/>
      <c r="O238" s="78"/>
      <c r="P238" s="51"/>
      <c r="Q238" s="216"/>
      <c r="R238" s="216"/>
      <c r="S238" s="209"/>
      <c r="T238" s="209"/>
      <c r="U238" s="209"/>
    </row>
    <row r="241" spans="1:24" ht="15" customHeight="1" x14ac:dyDescent="0.2"/>
    <row r="242" spans="1:24" ht="15" customHeight="1" x14ac:dyDescent="0.2">
      <c r="N242" s="109" t="s">
        <v>349</v>
      </c>
    </row>
    <row r="243" spans="1:24" ht="30" customHeight="1" x14ac:dyDescent="0.2">
      <c r="B243" s="204"/>
      <c r="C243" s="210"/>
      <c r="D243" s="101"/>
      <c r="E243" s="101"/>
      <c r="F243" s="101"/>
      <c r="G243" s="131"/>
      <c r="H243" s="131"/>
      <c r="I243" s="131"/>
      <c r="J243" s="43"/>
      <c r="K243" s="43"/>
      <c r="L243" s="44"/>
      <c r="M243" s="44"/>
      <c r="N243" s="45"/>
      <c r="O243" s="45"/>
      <c r="P243" s="45"/>
      <c r="Q243" s="131"/>
      <c r="R243" s="131"/>
      <c r="S243" s="47"/>
      <c r="T243" s="47"/>
      <c r="U243" s="48"/>
    </row>
    <row r="244" spans="1:24" ht="14.25" customHeight="1" x14ac:dyDescent="0.2">
      <c r="A244" s="1" t="s">
        <v>752</v>
      </c>
      <c r="B244" s="444" t="s">
        <v>350</v>
      </c>
      <c r="C244" s="445"/>
      <c r="D244" s="445"/>
      <c r="E244" s="445"/>
      <c r="F244" s="445"/>
      <c r="G244" s="445"/>
      <c r="H244" s="445"/>
      <c r="I244" s="445"/>
      <c r="J244" s="445"/>
      <c r="K244" s="445"/>
      <c r="L244" s="445"/>
      <c r="M244" s="445"/>
      <c r="N244" s="445"/>
      <c r="O244" s="445"/>
      <c r="P244" s="445"/>
      <c r="Q244" s="445"/>
      <c r="R244" s="445"/>
      <c r="S244" s="445"/>
      <c r="T244" s="445"/>
      <c r="U244" s="446"/>
    </row>
    <row r="245" spans="1:24" ht="14.25" customHeight="1" x14ac:dyDescent="0.2">
      <c r="B245" s="747" t="s">
        <v>138</v>
      </c>
      <c r="C245" s="747"/>
      <c r="D245" s="748" t="s">
        <v>139</v>
      </c>
      <c r="E245" s="748"/>
      <c r="F245" s="748" t="s">
        <v>140</v>
      </c>
      <c r="G245" s="749" t="s">
        <v>141</v>
      </c>
      <c r="H245" s="749"/>
      <c r="I245" s="749"/>
      <c r="J245" s="749"/>
      <c r="K245" s="749"/>
      <c r="L245" s="749"/>
      <c r="M245" s="749"/>
      <c r="N245" s="749" t="s">
        <v>142</v>
      </c>
      <c r="O245" s="749"/>
      <c r="P245" s="749"/>
      <c r="Q245" s="749"/>
      <c r="R245" s="749"/>
      <c r="S245" s="749" t="s">
        <v>99</v>
      </c>
      <c r="T245" s="749"/>
      <c r="U245" s="749"/>
    </row>
    <row r="246" spans="1:24" ht="14.25" customHeight="1" x14ac:dyDescent="0.2">
      <c r="B246" s="747"/>
      <c r="C246" s="747"/>
      <c r="D246" s="748"/>
      <c r="E246" s="748"/>
      <c r="F246" s="748"/>
      <c r="G246" s="775" t="s">
        <v>143</v>
      </c>
      <c r="H246" s="748"/>
      <c r="I246" s="748"/>
      <c r="J246" s="775" t="s">
        <v>144</v>
      </c>
      <c r="K246" s="775"/>
      <c r="L246" s="775" t="s">
        <v>145</v>
      </c>
      <c r="M246" s="775"/>
      <c r="N246" s="217" t="s">
        <v>146</v>
      </c>
      <c r="O246" s="29" t="s">
        <v>147</v>
      </c>
      <c r="P246" s="217" t="s">
        <v>148</v>
      </c>
      <c r="Q246" s="775" t="s">
        <v>149</v>
      </c>
      <c r="R246" s="775"/>
      <c r="S246" s="749"/>
      <c r="T246" s="749"/>
      <c r="U246" s="749"/>
    </row>
    <row r="247" spans="1:24" ht="14.25" customHeight="1" x14ac:dyDescent="0.2">
      <c r="B247" s="319" t="s">
        <v>150</v>
      </c>
      <c r="C247" s="321"/>
      <c r="D247" s="596" t="s">
        <v>987</v>
      </c>
      <c r="E247" s="596"/>
      <c r="F247" s="98" t="s">
        <v>152</v>
      </c>
      <c r="G247" s="882">
        <v>3039215719</v>
      </c>
      <c r="H247" s="882"/>
      <c r="I247" s="882"/>
      <c r="J247" s="883" t="s">
        <v>351</v>
      </c>
      <c r="K247" s="884"/>
      <c r="L247" s="885" t="s">
        <v>352</v>
      </c>
      <c r="M247" s="886"/>
      <c r="N247" s="140">
        <v>2456948393</v>
      </c>
      <c r="O247" s="78">
        <f>138.32/111.82</f>
        <v>1.2369880164550171</v>
      </c>
      <c r="P247" s="141" t="s">
        <v>531</v>
      </c>
      <c r="Q247" s="765">
        <f t="shared" ref="Q247:Q259" si="18">+G247/O247</f>
        <v>2456948392.8468766</v>
      </c>
      <c r="R247" s="766"/>
      <c r="S247" s="388" t="s">
        <v>353</v>
      </c>
      <c r="T247" s="388"/>
      <c r="U247" s="388"/>
    </row>
    <row r="248" spans="1:24" ht="36" customHeight="1" x14ac:dyDescent="0.2">
      <c r="B248" s="319" t="s">
        <v>154</v>
      </c>
      <c r="C248" s="321"/>
      <c r="D248" s="596" t="s">
        <v>987</v>
      </c>
      <c r="E248" s="596"/>
      <c r="F248" s="98" t="s">
        <v>152</v>
      </c>
      <c r="G248" s="882">
        <f>11645347+3039215719</f>
        <v>3050861066</v>
      </c>
      <c r="H248" s="882"/>
      <c r="I248" s="892"/>
      <c r="J248" s="883" t="s">
        <v>354</v>
      </c>
      <c r="K248" s="884"/>
      <c r="L248" s="893" t="s">
        <v>355</v>
      </c>
      <c r="M248" s="893"/>
      <c r="N248" s="140">
        <v>2456948393</v>
      </c>
      <c r="O248" s="78">
        <f>138.85/111.82</f>
        <v>1.2417277767841173</v>
      </c>
      <c r="P248" s="142" t="s">
        <v>337</v>
      </c>
      <c r="Q248" s="765">
        <f t="shared" si="18"/>
        <v>2456948393.230969</v>
      </c>
      <c r="R248" s="766"/>
      <c r="S248" s="388" t="s">
        <v>353</v>
      </c>
      <c r="T248" s="388"/>
      <c r="U248" s="388"/>
      <c r="X248" s="96"/>
    </row>
    <row r="249" spans="1:24" ht="14.25" customHeight="1" x14ac:dyDescent="0.2">
      <c r="B249" s="319" t="s">
        <v>156</v>
      </c>
      <c r="C249" s="321"/>
      <c r="D249" s="596" t="s">
        <v>987</v>
      </c>
      <c r="E249" s="596"/>
      <c r="F249" s="98" t="s">
        <v>152</v>
      </c>
      <c r="G249" s="882">
        <v>3069977012</v>
      </c>
      <c r="H249" s="882"/>
      <c r="I249" s="892"/>
      <c r="J249" s="883" t="s">
        <v>356</v>
      </c>
      <c r="K249" s="884"/>
      <c r="L249" s="893">
        <v>43150</v>
      </c>
      <c r="M249" s="893"/>
      <c r="N249" s="140">
        <v>2456948393</v>
      </c>
      <c r="O249" s="78">
        <f>139.72/111.82</f>
        <v>1.2495081380790556</v>
      </c>
      <c r="P249" s="135" t="s">
        <v>357</v>
      </c>
      <c r="Q249" s="765">
        <f t="shared" si="18"/>
        <v>2456948393.0850272</v>
      </c>
      <c r="R249" s="766"/>
      <c r="S249" s="388" t="s">
        <v>353</v>
      </c>
      <c r="T249" s="388"/>
      <c r="U249" s="388"/>
      <c r="X249" s="97"/>
    </row>
    <row r="250" spans="1:24" ht="14.25" customHeight="1" x14ac:dyDescent="0.2">
      <c r="B250" s="319" t="s">
        <v>158</v>
      </c>
      <c r="C250" s="321"/>
      <c r="D250" s="596" t="s">
        <v>987</v>
      </c>
      <c r="E250" s="596"/>
      <c r="F250" s="98" t="s">
        <v>152</v>
      </c>
      <c r="G250" s="882">
        <v>3069977012</v>
      </c>
      <c r="H250" s="882"/>
      <c r="I250" s="892"/>
      <c r="J250" s="883" t="s">
        <v>358</v>
      </c>
      <c r="K250" s="884"/>
      <c r="L250" s="893">
        <v>43157</v>
      </c>
      <c r="M250" s="893"/>
      <c r="N250" s="140">
        <v>2456948393</v>
      </c>
      <c r="O250" s="78">
        <f>139.72/111.82</f>
        <v>1.2495081380790556</v>
      </c>
      <c r="P250" s="135" t="s">
        <v>359</v>
      </c>
      <c r="Q250" s="765">
        <f t="shared" si="18"/>
        <v>2456948393.0850272</v>
      </c>
      <c r="R250" s="766"/>
      <c r="S250" s="388" t="s">
        <v>319</v>
      </c>
      <c r="T250" s="388"/>
      <c r="U250" s="388"/>
    </row>
    <row r="251" spans="1:24" ht="45" customHeight="1" x14ac:dyDescent="0.2">
      <c r="B251" s="887" t="s">
        <v>160</v>
      </c>
      <c r="C251" s="888"/>
      <c r="D251" s="761" t="s">
        <v>987</v>
      </c>
      <c r="E251" s="761"/>
      <c r="F251" s="110" t="s">
        <v>152</v>
      </c>
      <c r="G251" s="889">
        <v>3091729640</v>
      </c>
      <c r="H251" s="889"/>
      <c r="I251" s="765"/>
      <c r="J251" s="890" t="s">
        <v>360</v>
      </c>
      <c r="K251" s="891"/>
      <c r="L251" s="764">
        <v>43182</v>
      </c>
      <c r="M251" s="764"/>
      <c r="N251" s="140">
        <v>2456948393</v>
      </c>
      <c r="O251" s="133">
        <f>140.71/111.82</f>
        <v>1.2583616526560546</v>
      </c>
      <c r="P251" s="135" t="s">
        <v>346</v>
      </c>
      <c r="Q251" s="765">
        <f t="shared" si="18"/>
        <v>2456948392.7567334</v>
      </c>
      <c r="R251" s="766"/>
      <c r="S251" s="760" t="s">
        <v>319</v>
      </c>
      <c r="T251" s="760"/>
      <c r="U251" s="760"/>
    </row>
    <row r="252" spans="1:24" ht="14.25" customHeight="1" x14ac:dyDescent="0.2">
      <c r="B252" s="319" t="s">
        <v>162</v>
      </c>
      <c r="C252" s="321"/>
      <c r="D252" s="596" t="s">
        <v>987</v>
      </c>
      <c r="E252" s="596"/>
      <c r="F252" s="98" t="s">
        <v>152</v>
      </c>
      <c r="G252" s="882">
        <f>3099200240+14282029</f>
        <v>3113482269</v>
      </c>
      <c r="H252" s="882"/>
      <c r="I252" s="892"/>
      <c r="J252" s="883" t="s">
        <v>361</v>
      </c>
      <c r="K252" s="884"/>
      <c r="L252" s="893">
        <v>43237</v>
      </c>
      <c r="M252" s="893"/>
      <c r="N252" s="140">
        <v>2456948393</v>
      </c>
      <c r="O252" s="133">
        <f>141.7/111.82</f>
        <v>1.2672151672330532</v>
      </c>
      <c r="P252" s="135" t="s">
        <v>451</v>
      </c>
      <c r="Q252" s="765">
        <f t="shared" si="18"/>
        <v>2456948393.2221594</v>
      </c>
      <c r="R252" s="766"/>
      <c r="S252" s="388" t="s">
        <v>319</v>
      </c>
      <c r="T252" s="388"/>
      <c r="U252" s="388"/>
    </row>
    <row r="253" spans="1:24" ht="48" customHeight="1" x14ac:dyDescent="0.2">
      <c r="B253" s="319" t="s">
        <v>164</v>
      </c>
      <c r="C253" s="321"/>
      <c r="D253" s="596" t="s">
        <v>987</v>
      </c>
      <c r="E253" s="596"/>
      <c r="F253" s="98" t="s">
        <v>152</v>
      </c>
      <c r="G253" s="882">
        <v>3113482269</v>
      </c>
      <c r="H253" s="882"/>
      <c r="I253" s="892"/>
      <c r="J253" s="883" t="s">
        <v>362</v>
      </c>
      <c r="K253" s="884"/>
      <c r="L253" s="893">
        <v>43249</v>
      </c>
      <c r="M253" s="893"/>
      <c r="N253" s="140">
        <v>2456948393</v>
      </c>
      <c r="O253" s="133">
        <f>141.7/111.82</f>
        <v>1.2672151672330532</v>
      </c>
      <c r="P253" s="135" t="s">
        <v>452</v>
      </c>
      <c r="Q253" s="765">
        <f t="shared" si="18"/>
        <v>2456948393.2221594</v>
      </c>
      <c r="R253" s="766"/>
      <c r="S253" s="388" t="s">
        <v>319</v>
      </c>
      <c r="T253" s="388"/>
      <c r="U253" s="388"/>
    </row>
    <row r="254" spans="1:24" ht="14.25" customHeight="1" x14ac:dyDescent="0.2">
      <c r="B254" s="319" t="s">
        <v>166</v>
      </c>
      <c r="C254" s="321"/>
      <c r="D254" s="596" t="s">
        <v>987</v>
      </c>
      <c r="E254" s="596"/>
      <c r="F254" s="98" t="s">
        <v>152</v>
      </c>
      <c r="G254" s="882">
        <v>3126226233</v>
      </c>
      <c r="H254" s="882"/>
      <c r="I254" s="892"/>
      <c r="J254" s="883" t="s">
        <v>363</v>
      </c>
      <c r="K254" s="884"/>
      <c r="L254" s="893">
        <v>43305</v>
      </c>
      <c r="M254" s="893"/>
      <c r="N254" s="140">
        <v>2456948393</v>
      </c>
      <c r="O254" s="133">
        <f>142.28/111.82</f>
        <v>1.272402074763012</v>
      </c>
      <c r="P254" s="135" t="s">
        <v>473</v>
      </c>
      <c r="Q254" s="765">
        <f t="shared" si="18"/>
        <v>2456948393.1266518</v>
      </c>
      <c r="R254" s="766"/>
      <c r="S254" s="388" t="s">
        <v>353</v>
      </c>
      <c r="T254" s="388"/>
      <c r="U254" s="388"/>
    </row>
    <row r="255" spans="1:24" ht="14.25" customHeight="1" x14ac:dyDescent="0.2">
      <c r="B255" s="319" t="s">
        <v>248</v>
      </c>
      <c r="C255" s="321"/>
      <c r="D255" s="596" t="s">
        <v>987</v>
      </c>
      <c r="E255" s="596"/>
      <c r="F255" s="98" t="s">
        <v>152</v>
      </c>
      <c r="G255" s="882">
        <v>3126226233</v>
      </c>
      <c r="H255" s="882"/>
      <c r="I255" s="892"/>
      <c r="J255" s="883" t="s">
        <v>364</v>
      </c>
      <c r="K255" s="884"/>
      <c r="L255" s="893">
        <v>43313</v>
      </c>
      <c r="M255" s="893"/>
      <c r="N255" s="140">
        <v>2456948393</v>
      </c>
      <c r="O255" s="133">
        <f>142.28/111.82</f>
        <v>1.272402074763012</v>
      </c>
      <c r="P255" s="135" t="s">
        <v>473</v>
      </c>
      <c r="Q255" s="765">
        <f t="shared" si="18"/>
        <v>2456948393.1266518</v>
      </c>
      <c r="R255" s="766"/>
      <c r="S255" s="388" t="s">
        <v>319</v>
      </c>
      <c r="T255" s="388"/>
      <c r="U255" s="388"/>
    </row>
    <row r="256" spans="1:24" ht="14.25" customHeight="1" x14ac:dyDescent="0.2">
      <c r="B256" s="887" t="s">
        <v>250</v>
      </c>
      <c r="C256" s="888"/>
      <c r="D256" s="761" t="s">
        <v>987</v>
      </c>
      <c r="E256" s="761"/>
      <c r="F256" s="110" t="s">
        <v>152</v>
      </c>
      <c r="G256" s="889">
        <v>3122051486</v>
      </c>
      <c r="H256" s="889"/>
      <c r="I256" s="765"/>
      <c r="J256" s="890" t="s">
        <v>365</v>
      </c>
      <c r="K256" s="891"/>
      <c r="L256" s="764">
        <v>43353</v>
      </c>
      <c r="M256" s="764"/>
      <c r="N256" s="140">
        <v>2456948393</v>
      </c>
      <c r="O256" s="133">
        <f>142.27/111.82</f>
        <v>1.2723126453228404</v>
      </c>
      <c r="P256" s="135" t="s">
        <v>488</v>
      </c>
      <c r="Q256" s="765">
        <f t="shared" si="18"/>
        <v>2453839861.9843955</v>
      </c>
      <c r="R256" s="766"/>
      <c r="S256" s="388" t="s">
        <v>489</v>
      </c>
      <c r="T256" s="388"/>
      <c r="U256" s="388"/>
    </row>
    <row r="257" spans="2:21" ht="14.25" customHeight="1" x14ac:dyDescent="0.2">
      <c r="B257" s="319" t="s">
        <v>252</v>
      </c>
      <c r="C257" s="321"/>
      <c r="D257" s="596" t="s">
        <v>987</v>
      </c>
      <c r="E257" s="596"/>
      <c r="F257" s="98" t="s">
        <v>152</v>
      </c>
      <c r="G257" s="882">
        <v>3131060150</v>
      </c>
      <c r="H257" s="882"/>
      <c r="I257" s="892"/>
      <c r="J257" s="883" t="s">
        <v>366</v>
      </c>
      <c r="K257" s="884"/>
      <c r="L257" s="893">
        <v>43384</v>
      </c>
      <c r="M257" s="893"/>
      <c r="N257" s="140">
        <v>2456948393</v>
      </c>
      <c r="O257" s="133">
        <f>142.5/111.82</f>
        <v>1.2743695224467895</v>
      </c>
      <c r="P257" s="135" t="s">
        <v>501</v>
      </c>
      <c r="Q257" s="765">
        <f t="shared" si="18"/>
        <v>2456948392.7929826</v>
      </c>
      <c r="R257" s="766"/>
      <c r="S257" s="388" t="s">
        <v>319</v>
      </c>
      <c r="T257" s="388"/>
      <c r="U257" s="388"/>
    </row>
    <row r="258" spans="2:21" ht="14.25" customHeight="1" x14ac:dyDescent="0.2">
      <c r="B258" s="319" t="s">
        <v>254</v>
      </c>
      <c r="C258" s="321"/>
      <c r="D258" s="596" t="s">
        <v>987</v>
      </c>
      <c r="E258" s="596"/>
      <c r="F258" s="98" t="s">
        <v>152</v>
      </c>
      <c r="G258" s="882">
        <v>3131060150</v>
      </c>
      <c r="H258" s="882"/>
      <c r="I258" s="892"/>
      <c r="J258" s="883" t="s">
        <v>367</v>
      </c>
      <c r="K258" s="884"/>
      <c r="L258" s="893">
        <v>43384</v>
      </c>
      <c r="M258" s="893"/>
      <c r="N258" s="140">
        <v>2456948393</v>
      </c>
      <c r="O258" s="133">
        <f>142.5/111.82</f>
        <v>1.2743695224467895</v>
      </c>
      <c r="P258" s="135" t="s">
        <v>501</v>
      </c>
      <c r="Q258" s="765">
        <f t="shared" si="18"/>
        <v>2456948392.7929826</v>
      </c>
      <c r="R258" s="766"/>
      <c r="S258" s="388" t="s">
        <v>319</v>
      </c>
      <c r="T258" s="388"/>
      <c r="U258" s="388"/>
    </row>
    <row r="259" spans="2:21" ht="14.25" customHeight="1" x14ac:dyDescent="0.2">
      <c r="B259" s="204"/>
      <c r="C259" s="205"/>
      <c r="D259" s="596" t="s">
        <v>987</v>
      </c>
      <c r="E259" s="596"/>
      <c r="F259" s="98" t="s">
        <v>152</v>
      </c>
      <c r="G259" s="882">
        <v>4008101</v>
      </c>
      <c r="H259" s="882"/>
      <c r="I259" s="892"/>
      <c r="J259" s="883" t="s">
        <v>511</v>
      </c>
      <c r="K259" s="884"/>
      <c r="L259" s="885">
        <v>43431</v>
      </c>
      <c r="M259" s="886"/>
      <c r="N259" s="140"/>
      <c r="O259" s="133">
        <f>142.5/111.82</f>
        <v>1.2743695224467895</v>
      </c>
      <c r="P259" s="135" t="s">
        <v>512</v>
      </c>
      <c r="Q259" s="765">
        <f t="shared" si="18"/>
        <v>3145163.8864561403</v>
      </c>
      <c r="R259" s="766"/>
      <c r="S259" s="388" t="s">
        <v>513</v>
      </c>
      <c r="T259" s="388"/>
      <c r="U259" s="388"/>
    </row>
    <row r="260" spans="2:21" ht="14.25" customHeight="1" x14ac:dyDescent="0.2">
      <c r="B260" s="319" t="s">
        <v>256</v>
      </c>
      <c r="C260" s="321"/>
      <c r="D260" s="596" t="s">
        <v>987</v>
      </c>
      <c r="E260" s="596"/>
      <c r="F260" s="98" t="s">
        <v>152</v>
      </c>
      <c r="G260" s="882">
        <v>3134795450</v>
      </c>
      <c r="H260" s="882"/>
      <c r="I260" s="892"/>
      <c r="J260" s="883" t="s">
        <v>368</v>
      </c>
      <c r="K260" s="884"/>
      <c r="L260" s="893">
        <v>43432</v>
      </c>
      <c r="M260" s="893"/>
      <c r="N260" s="140">
        <v>2456948393</v>
      </c>
      <c r="O260" s="133">
        <f>142.67/111.82</f>
        <v>1.2758898229297084</v>
      </c>
      <c r="P260" s="135" t="s">
        <v>512</v>
      </c>
      <c r="Q260" s="765">
        <f>+G260/O260</f>
        <v>2456948392.9277353</v>
      </c>
      <c r="R260" s="766"/>
      <c r="S260" s="388" t="s">
        <v>319</v>
      </c>
      <c r="T260" s="388"/>
      <c r="U260" s="388"/>
    </row>
    <row r="261" spans="2:21" ht="14.25" customHeight="1" x14ac:dyDescent="0.2">
      <c r="B261" s="319" t="s">
        <v>258</v>
      </c>
      <c r="C261" s="321"/>
      <c r="D261" s="596" t="s">
        <v>987</v>
      </c>
      <c r="E261" s="596"/>
      <c r="F261" s="98" t="s">
        <v>152</v>
      </c>
      <c r="G261" s="882">
        <v>3138530750</v>
      </c>
      <c r="H261" s="882"/>
      <c r="I261" s="892"/>
      <c r="J261" s="883" t="s">
        <v>369</v>
      </c>
      <c r="K261" s="884"/>
      <c r="L261" s="893">
        <v>43444</v>
      </c>
      <c r="M261" s="893"/>
      <c r="N261" s="140">
        <v>2456948393</v>
      </c>
      <c r="O261" s="133">
        <f>142.84/111.82</f>
        <v>1.2774101234126276</v>
      </c>
      <c r="P261" s="135" t="s">
        <v>516</v>
      </c>
      <c r="Q261" s="765">
        <f t="shared" ref="Q261" si="19">+G261/O261</f>
        <v>2456948393.0621672</v>
      </c>
      <c r="R261" s="766"/>
      <c r="S261" s="388" t="s">
        <v>319</v>
      </c>
      <c r="T261" s="388"/>
      <c r="U261" s="388"/>
    </row>
    <row r="262" spans="2:21" ht="30" customHeight="1" x14ac:dyDescent="0.2">
      <c r="B262" s="319" t="s">
        <v>261</v>
      </c>
      <c r="C262" s="321"/>
      <c r="D262" s="596" t="s">
        <v>987</v>
      </c>
      <c r="E262" s="596"/>
      <c r="F262" s="98" t="s">
        <v>152</v>
      </c>
      <c r="G262" s="882">
        <v>3138530750</v>
      </c>
      <c r="H262" s="882"/>
      <c r="I262" s="892"/>
      <c r="J262" s="883" t="s">
        <v>370</v>
      </c>
      <c r="K262" s="884"/>
      <c r="L262" s="893">
        <v>43444</v>
      </c>
      <c r="M262" s="893"/>
      <c r="N262" s="140">
        <v>2456948393</v>
      </c>
      <c r="O262" s="133">
        <f>142.84/111.82</f>
        <v>1.2774101234126276</v>
      </c>
      <c r="P262" s="135" t="s">
        <v>516</v>
      </c>
      <c r="Q262" s="765">
        <f>+G262/O262</f>
        <v>2456948393.0621672</v>
      </c>
      <c r="R262" s="766"/>
      <c r="S262" s="388" t="s">
        <v>319</v>
      </c>
      <c r="T262" s="388"/>
      <c r="U262" s="388"/>
    </row>
    <row r="263" spans="2:21" ht="18.75" customHeight="1" x14ac:dyDescent="0.2">
      <c r="B263" s="319" t="s">
        <v>264</v>
      </c>
      <c r="C263" s="321"/>
      <c r="D263" s="596" t="s">
        <v>987</v>
      </c>
      <c r="E263" s="596"/>
      <c r="F263" s="98" t="s">
        <v>152</v>
      </c>
      <c r="G263" s="882">
        <v>3166875084</v>
      </c>
      <c r="H263" s="882"/>
      <c r="I263" s="892"/>
      <c r="J263" s="883" t="s">
        <v>371</v>
      </c>
      <c r="K263" s="884"/>
      <c r="L263" s="893">
        <v>43507</v>
      </c>
      <c r="M263" s="893"/>
      <c r="N263" s="140">
        <v>2456948393</v>
      </c>
      <c r="O263" s="133">
        <f>100.6/78.05</f>
        <v>1.2889173606662396</v>
      </c>
      <c r="P263" s="135" t="s">
        <v>536</v>
      </c>
      <c r="Q263" s="765">
        <f>+G263/O263</f>
        <v>2457003979.1868787</v>
      </c>
      <c r="R263" s="766"/>
      <c r="S263" s="388" t="s">
        <v>319</v>
      </c>
      <c r="T263" s="388"/>
      <c r="U263" s="388"/>
    </row>
    <row r="264" spans="2:21" ht="15" customHeight="1" x14ac:dyDescent="0.2">
      <c r="B264" s="319" t="s">
        <v>268</v>
      </c>
      <c r="C264" s="321"/>
      <c r="D264" s="596" t="s">
        <v>987</v>
      </c>
      <c r="E264" s="596"/>
      <c r="F264" s="98" t="s">
        <v>152</v>
      </c>
      <c r="G264" s="882">
        <v>7000000000</v>
      </c>
      <c r="H264" s="882"/>
      <c r="I264" s="892"/>
      <c r="J264" s="883" t="s">
        <v>372</v>
      </c>
      <c r="K264" s="884"/>
      <c r="L264" s="893">
        <v>43550</v>
      </c>
      <c r="M264" s="893"/>
      <c r="N264" s="140">
        <v>2456948393</v>
      </c>
      <c r="O264" s="133">
        <f>101.18/78.05</f>
        <v>1.2963484945547727</v>
      </c>
      <c r="P264" s="135" t="s">
        <v>547</v>
      </c>
      <c r="Q264" s="765">
        <f>+G264/O264</f>
        <v>5399782565.7244511</v>
      </c>
      <c r="R264" s="766"/>
      <c r="S264" s="388" t="s">
        <v>548</v>
      </c>
      <c r="T264" s="388"/>
      <c r="U264" s="388"/>
    </row>
    <row r="265" spans="2:21" ht="15" customHeight="1" x14ac:dyDescent="0.2">
      <c r="B265" s="319" t="s">
        <v>272</v>
      </c>
      <c r="C265" s="321"/>
      <c r="D265" s="596" t="s">
        <v>987</v>
      </c>
      <c r="E265" s="596"/>
      <c r="F265" s="98" t="s">
        <v>152</v>
      </c>
      <c r="G265" s="895"/>
      <c r="H265" s="896"/>
      <c r="I265" s="896"/>
      <c r="J265" s="883" t="s">
        <v>373</v>
      </c>
      <c r="K265" s="884"/>
      <c r="L265" s="893"/>
      <c r="M265" s="893"/>
      <c r="N265" s="140">
        <v>2456948393</v>
      </c>
      <c r="O265" s="133">
        <f t="shared" ref="O265:O266" si="20">101.18/78.05</f>
        <v>1.2963484945547727</v>
      </c>
      <c r="P265" s="135"/>
      <c r="Q265" s="765"/>
      <c r="R265" s="766"/>
      <c r="S265" s="894" t="s">
        <v>610</v>
      </c>
      <c r="T265" s="894"/>
      <c r="U265" s="894"/>
    </row>
    <row r="266" spans="2:21" ht="15" customHeight="1" x14ac:dyDescent="0.2">
      <c r="B266" s="319" t="s">
        <v>374</v>
      </c>
      <c r="C266" s="321"/>
      <c r="D266" s="596" t="s">
        <v>987</v>
      </c>
      <c r="E266" s="596"/>
      <c r="F266" s="98" t="s">
        <v>152</v>
      </c>
      <c r="G266" s="895"/>
      <c r="H266" s="896"/>
      <c r="I266" s="896"/>
      <c r="J266" s="883" t="s">
        <v>375</v>
      </c>
      <c r="K266" s="884"/>
      <c r="L266" s="893"/>
      <c r="M266" s="893"/>
      <c r="N266" s="143">
        <v>1455974867</v>
      </c>
      <c r="O266" s="133">
        <f t="shared" si="20"/>
        <v>1.2963484945547727</v>
      </c>
      <c r="P266" s="135"/>
      <c r="Q266" s="765"/>
      <c r="R266" s="766"/>
      <c r="S266" s="894" t="s">
        <v>610</v>
      </c>
      <c r="T266" s="894"/>
      <c r="U266" s="894"/>
    </row>
    <row r="267" spans="2:21" ht="15" customHeight="1" x14ac:dyDescent="0.2">
      <c r="B267" s="319" t="s">
        <v>376</v>
      </c>
      <c r="C267" s="321"/>
      <c r="D267" s="596" t="s">
        <v>987</v>
      </c>
      <c r="E267" s="596"/>
      <c r="F267" s="98" t="s">
        <v>152</v>
      </c>
      <c r="G267" s="895">
        <v>6309098263</v>
      </c>
      <c r="H267" s="896"/>
      <c r="I267" s="896"/>
      <c r="J267" s="883" t="s">
        <v>377</v>
      </c>
      <c r="K267" s="884"/>
      <c r="L267" s="893">
        <v>43612</v>
      </c>
      <c r="M267" s="893"/>
      <c r="N267" s="143">
        <v>1455974867</v>
      </c>
      <c r="O267" s="133">
        <f>102.12/78.05</f>
        <v>1.3083920563741192</v>
      </c>
      <c r="P267" s="135" t="s">
        <v>609</v>
      </c>
      <c r="Q267" s="765">
        <f>+G267/O267</f>
        <v>4822024279.5451431</v>
      </c>
      <c r="R267" s="766"/>
      <c r="S267" s="388" t="s">
        <v>641</v>
      </c>
      <c r="T267" s="388"/>
      <c r="U267" s="388"/>
    </row>
    <row r="268" spans="2:21" ht="31.5" customHeight="1" x14ac:dyDescent="0.2">
      <c r="B268" s="319" t="s">
        <v>378</v>
      </c>
      <c r="C268" s="321"/>
      <c r="D268" s="596" t="s">
        <v>987</v>
      </c>
      <c r="E268" s="596"/>
      <c r="F268" s="98" t="s">
        <v>152</v>
      </c>
      <c r="G268" s="895"/>
      <c r="H268" s="896"/>
      <c r="I268" s="896"/>
      <c r="J268" s="883" t="s">
        <v>379</v>
      </c>
      <c r="K268" s="884"/>
      <c r="L268" s="893"/>
      <c r="M268" s="893"/>
      <c r="N268" s="143">
        <v>1455974867</v>
      </c>
      <c r="O268" s="133"/>
      <c r="P268" s="135"/>
      <c r="Q268" s="765"/>
      <c r="R268" s="766"/>
      <c r="S268" s="388" t="s">
        <v>319</v>
      </c>
      <c r="T268" s="388"/>
      <c r="U268" s="388"/>
    </row>
    <row r="269" spans="2:21" ht="15" customHeight="1" x14ac:dyDescent="0.2">
      <c r="B269" s="319" t="s">
        <v>380</v>
      </c>
      <c r="C269" s="321"/>
      <c r="D269" s="596" t="s">
        <v>987</v>
      </c>
      <c r="E269" s="596"/>
      <c r="F269" s="98" t="s">
        <v>152</v>
      </c>
      <c r="G269" s="895"/>
      <c r="H269" s="896"/>
      <c r="I269" s="896"/>
      <c r="J269" s="883" t="s">
        <v>381</v>
      </c>
      <c r="K269" s="884"/>
      <c r="L269" s="893"/>
      <c r="M269" s="893"/>
      <c r="N269" s="143">
        <v>1455974867</v>
      </c>
      <c r="O269" s="133"/>
      <c r="P269" s="135"/>
      <c r="Q269" s="765"/>
      <c r="R269" s="766"/>
      <c r="S269" s="388" t="s">
        <v>319</v>
      </c>
      <c r="T269" s="388"/>
      <c r="U269" s="388"/>
    </row>
    <row r="270" spans="2:21" ht="15" x14ac:dyDescent="0.25">
      <c r="B270" s="760" t="s">
        <v>382</v>
      </c>
      <c r="C270" s="760"/>
      <c r="D270" s="761" t="s">
        <v>987</v>
      </c>
      <c r="E270" s="761"/>
      <c r="F270" s="110" t="s">
        <v>152</v>
      </c>
      <c r="G270" s="762">
        <v>2643821720</v>
      </c>
      <c r="H270" s="762"/>
      <c r="I270" s="762"/>
      <c r="J270" s="763" t="s">
        <v>383</v>
      </c>
      <c r="K270" s="763"/>
      <c r="L270" s="764">
        <v>43650</v>
      </c>
      <c r="M270" s="764"/>
      <c r="N270" s="144">
        <v>1455974867</v>
      </c>
      <c r="O270" s="133">
        <f>102.44/78.05</f>
        <v>1.3124919923126201</v>
      </c>
      <c r="P270" s="138" t="s">
        <v>642</v>
      </c>
      <c r="Q270" s="765">
        <f>+G270/O270</f>
        <v>2014352647.8524013</v>
      </c>
      <c r="R270" s="766"/>
      <c r="S270" s="760" t="s">
        <v>643</v>
      </c>
      <c r="T270" s="760"/>
      <c r="U270" s="760"/>
    </row>
    <row r="271" spans="2:21" ht="15" customHeight="1" x14ac:dyDescent="0.25">
      <c r="B271" s="760" t="s">
        <v>611</v>
      </c>
      <c r="C271" s="760"/>
      <c r="D271" s="761" t="s">
        <v>987</v>
      </c>
      <c r="E271" s="761"/>
      <c r="F271" s="110" t="s">
        <v>152</v>
      </c>
      <c r="G271" s="762">
        <v>9754517</v>
      </c>
      <c r="H271" s="762"/>
      <c r="I271" s="762"/>
      <c r="J271" s="763" t="s">
        <v>383</v>
      </c>
      <c r="K271" s="763"/>
      <c r="L271" s="764">
        <v>43658</v>
      </c>
      <c r="M271" s="764"/>
      <c r="N271" s="144"/>
      <c r="O271" s="133">
        <f>102.71/78.05</f>
        <v>1.3159513132607303</v>
      </c>
      <c r="P271" s="138" t="s">
        <v>644</v>
      </c>
      <c r="Q271" s="765">
        <f>+G271/O271</f>
        <v>7412521.194138837</v>
      </c>
      <c r="R271" s="766"/>
      <c r="S271" s="760" t="s">
        <v>645</v>
      </c>
      <c r="T271" s="760"/>
      <c r="U271" s="760"/>
    </row>
    <row r="272" spans="2:21" ht="15" customHeight="1" x14ac:dyDescent="0.25">
      <c r="B272" s="760" t="s">
        <v>611</v>
      </c>
      <c r="C272" s="760"/>
      <c r="D272" s="761" t="s">
        <v>987</v>
      </c>
      <c r="E272" s="761"/>
      <c r="F272" s="110" t="s">
        <v>152</v>
      </c>
      <c r="G272" s="762">
        <v>3518806545</v>
      </c>
      <c r="H272" s="762"/>
      <c r="I272" s="762"/>
      <c r="J272" s="763"/>
      <c r="K272" s="763"/>
      <c r="L272" s="764">
        <v>43916</v>
      </c>
      <c r="M272" s="764"/>
      <c r="N272" s="144"/>
      <c r="O272" s="133">
        <f>104.94/78.05</f>
        <v>1.3445227418321588</v>
      </c>
      <c r="P272" s="138" t="s">
        <v>988</v>
      </c>
      <c r="Q272" s="765">
        <f>+G272/O272</f>
        <v>2617141707.9974275</v>
      </c>
      <c r="R272" s="766"/>
      <c r="S272" s="760"/>
      <c r="T272" s="760"/>
      <c r="U272" s="760"/>
    </row>
    <row r="273" spans="1:21" ht="30" customHeight="1" x14ac:dyDescent="0.25">
      <c r="B273" s="1" t="s">
        <v>646</v>
      </c>
      <c r="G273" s="745">
        <f>SUM(G247:H271)</f>
        <v>65730763874</v>
      </c>
      <c r="H273" s="746"/>
      <c r="J273" s="145"/>
      <c r="K273" s="145"/>
      <c r="N273" s="146">
        <f>SUM(N247:N271)</f>
        <v>51504945409</v>
      </c>
      <c r="Q273" s="745">
        <f>SUM(Q247:R271)</f>
        <v>51554838521.714149</v>
      </c>
      <c r="R273" s="746"/>
      <c r="S273" s="147">
        <f>+Q273-N273</f>
        <v>49893112.714149475</v>
      </c>
    </row>
    <row r="274" spans="1:21" ht="30" customHeight="1" x14ac:dyDescent="0.2"/>
    <row r="275" spans="1:21" ht="15" customHeight="1" x14ac:dyDescent="0.2">
      <c r="A275" s="1" t="s">
        <v>757</v>
      </c>
      <c r="B275" s="454" t="s">
        <v>526</v>
      </c>
      <c r="C275" s="454"/>
      <c r="D275" s="454"/>
      <c r="E275" s="454"/>
      <c r="F275" s="454"/>
      <c r="G275" s="454"/>
      <c r="H275" s="454"/>
      <c r="I275" s="454"/>
      <c r="J275" s="454"/>
      <c r="K275" s="454"/>
      <c r="L275" s="454"/>
      <c r="M275" s="454"/>
      <c r="N275" s="454"/>
      <c r="O275" s="454"/>
      <c r="P275" s="454"/>
      <c r="Q275" s="454"/>
      <c r="R275" s="454"/>
      <c r="S275" s="454"/>
      <c r="T275" s="454"/>
      <c r="U275" s="454"/>
    </row>
    <row r="276" spans="1:21" ht="15" customHeight="1" x14ac:dyDescent="0.2">
      <c r="B276" s="747" t="s">
        <v>138</v>
      </c>
      <c r="C276" s="747"/>
      <c r="D276" s="748" t="s">
        <v>139</v>
      </c>
      <c r="E276" s="748"/>
      <c r="F276" s="748" t="s">
        <v>140</v>
      </c>
      <c r="G276" s="749" t="s">
        <v>141</v>
      </c>
      <c r="H276" s="749"/>
      <c r="I276" s="749"/>
      <c r="J276" s="749"/>
      <c r="K276" s="749"/>
      <c r="L276" s="749"/>
      <c r="M276" s="749"/>
      <c r="N276" s="749" t="s">
        <v>142</v>
      </c>
      <c r="O276" s="749"/>
      <c r="P276" s="749"/>
      <c r="Q276" s="749"/>
      <c r="R276" s="749"/>
      <c r="S276" s="749" t="s">
        <v>99</v>
      </c>
      <c r="T276" s="749"/>
      <c r="U276" s="749"/>
    </row>
    <row r="277" spans="1:21" ht="15" customHeight="1" x14ac:dyDescent="0.2">
      <c r="B277" s="747"/>
      <c r="C277" s="747"/>
      <c r="D277" s="748"/>
      <c r="E277" s="748"/>
      <c r="F277" s="748"/>
      <c r="G277" s="775" t="s">
        <v>143</v>
      </c>
      <c r="H277" s="748"/>
      <c r="I277" s="748"/>
      <c r="J277" s="775" t="s">
        <v>144</v>
      </c>
      <c r="K277" s="775"/>
      <c r="L277" s="775" t="s">
        <v>145</v>
      </c>
      <c r="M277" s="775"/>
      <c r="N277" s="217" t="s">
        <v>146</v>
      </c>
      <c r="O277" s="217" t="s">
        <v>147</v>
      </c>
      <c r="P277" s="217" t="s">
        <v>148</v>
      </c>
      <c r="Q277" s="775" t="s">
        <v>149</v>
      </c>
      <c r="R277" s="775"/>
      <c r="S277" s="749"/>
      <c r="T277" s="749"/>
      <c r="U277" s="749"/>
    </row>
    <row r="278" spans="1:21" ht="15" x14ac:dyDescent="0.2">
      <c r="B278" s="750" t="s">
        <v>527</v>
      </c>
      <c r="C278" s="751"/>
      <c r="D278" s="400" t="s">
        <v>989</v>
      </c>
      <c r="E278" s="402"/>
      <c r="F278" s="98" t="s">
        <v>152</v>
      </c>
      <c r="G278" s="754">
        <v>13016958191</v>
      </c>
      <c r="H278" s="754"/>
      <c r="I278" s="754"/>
      <c r="J278" s="742">
        <v>43465</v>
      </c>
      <c r="K278" s="743"/>
      <c r="L278" s="755">
        <v>43462</v>
      </c>
      <c r="M278" s="756"/>
      <c r="N278" s="757">
        <v>10214287467</v>
      </c>
      <c r="O278" s="148">
        <f>142.84/111.82</f>
        <v>1.2774101234126276</v>
      </c>
      <c r="P278" s="149" t="s">
        <v>528</v>
      </c>
      <c r="Q278" s="759">
        <f>+G278/O278</f>
        <v>10190116668.42355</v>
      </c>
      <c r="R278" s="759"/>
      <c r="S278" s="388" t="s">
        <v>532</v>
      </c>
      <c r="T278" s="388"/>
      <c r="U278" s="388"/>
    </row>
    <row r="279" spans="1:21" ht="15" x14ac:dyDescent="0.2">
      <c r="B279" s="752"/>
      <c r="C279" s="753"/>
      <c r="D279" s="739" t="s">
        <v>989</v>
      </c>
      <c r="E279" s="740"/>
      <c r="F279" s="98" t="s">
        <v>152</v>
      </c>
      <c r="G279" s="754">
        <v>30876023</v>
      </c>
      <c r="H279" s="754"/>
      <c r="I279" s="754"/>
      <c r="J279" s="742">
        <v>43465</v>
      </c>
      <c r="K279" s="743"/>
      <c r="L279" s="755">
        <v>43469</v>
      </c>
      <c r="M279" s="756"/>
      <c r="N279" s="758"/>
      <c r="O279" s="148">
        <f>142.84/111.82</f>
        <v>1.2774101234126276</v>
      </c>
      <c r="P279" s="149" t="s">
        <v>528</v>
      </c>
      <c r="Q279" s="759">
        <f>+G279/O279</f>
        <v>24170798.738868661</v>
      </c>
      <c r="R279" s="759"/>
      <c r="S279" s="388" t="s">
        <v>353</v>
      </c>
      <c r="T279" s="388"/>
      <c r="U279" s="388"/>
    </row>
    <row r="280" spans="1:21" ht="15" x14ac:dyDescent="0.2">
      <c r="B280" s="388" t="s">
        <v>758</v>
      </c>
      <c r="C280" s="388"/>
      <c r="D280" s="739" t="s">
        <v>989</v>
      </c>
      <c r="E280" s="740"/>
      <c r="F280" s="98" t="s">
        <v>152</v>
      </c>
      <c r="G280" s="741">
        <v>55856315730</v>
      </c>
      <c r="H280" s="741"/>
      <c r="I280" s="741"/>
      <c r="J280" s="742">
        <v>43830</v>
      </c>
      <c r="K280" s="743"/>
      <c r="L280" s="742">
        <v>43829</v>
      </c>
      <c r="M280" s="743"/>
      <c r="N280" s="225">
        <v>42105325891</v>
      </c>
      <c r="O280" s="183">
        <f>103.54/78.05</f>
        <v>1.3265855221012173</v>
      </c>
      <c r="P280" s="184" t="s">
        <v>759</v>
      </c>
      <c r="Q280" s="744">
        <f>+G280/O280</f>
        <v>42105325890.733047</v>
      </c>
      <c r="R280" s="744"/>
      <c r="S280" s="388" t="s">
        <v>760</v>
      </c>
      <c r="T280" s="388"/>
      <c r="U280" s="388"/>
    </row>
  </sheetData>
  <mergeCells count="1708">
    <mergeCell ref="Q222:R222"/>
    <mergeCell ref="S222:U222"/>
    <mergeCell ref="B221:C221"/>
    <mergeCell ref="D221:E221"/>
    <mergeCell ref="G221:I221"/>
    <mergeCell ref="L267:M267"/>
    <mergeCell ref="Q267:R267"/>
    <mergeCell ref="S265:U265"/>
    <mergeCell ref="B266:C266"/>
    <mergeCell ref="D266:E266"/>
    <mergeCell ref="G266:I266"/>
    <mergeCell ref="L277:M277"/>
    <mergeCell ref="Q277:R277"/>
    <mergeCell ref="B256:C256"/>
    <mergeCell ref="B269:C269"/>
    <mergeCell ref="D169:E169"/>
    <mergeCell ref="G169:I169"/>
    <mergeCell ref="J169:K169"/>
    <mergeCell ref="L169:M169"/>
    <mergeCell ref="Q169:R169"/>
    <mergeCell ref="S169:U169"/>
    <mergeCell ref="D268:E268"/>
    <mergeCell ref="G268:I268"/>
    <mergeCell ref="J268:K268"/>
    <mergeCell ref="L268:M268"/>
    <mergeCell ref="Q268:R268"/>
    <mergeCell ref="S268:U268"/>
    <mergeCell ref="B267:C267"/>
    <mergeCell ref="D267:E267"/>
    <mergeCell ref="G267:I267"/>
    <mergeCell ref="J267:K267"/>
    <mergeCell ref="Q270:R270"/>
    <mergeCell ref="L276:M276"/>
    <mergeCell ref="J227:K227"/>
    <mergeCell ref="L227:M227"/>
    <mergeCell ref="Q227:R227"/>
    <mergeCell ref="S227:U227"/>
    <mergeCell ref="S221:U221"/>
    <mergeCell ref="B222:C222"/>
    <mergeCell ref="D222:E222"/>
    <mergeCell ref="G222:I222"/>
    <mergeCell ref="J222:K222"/>
    <mergeCell ref="L222:M222"/>
    <mergeCell ref="J266:K266"/>
    <mergeCell ref="L266:M266"/>
    <mergeCell ref="Q266:R266"/>
    <mergeCell ref="S266:U266"/>
    <mergeCell ref="B265:C265"/>
    <mergeCell ref="D265:E265"/>
    <mergeCell ref="G265:I265"/>
    <mergeCell ref="J265:K265"/>
    <mergeCell ref="L265:M265"/>
    <mergeCell ref="Q265:R265"/>
    <mergeCell ref="D269:E269"/>
    <mergeCell ref="G269:I269"/>
    <mergeCell ref="J269:K269"/>
    <mergeCell ref="S263:U263"/>
    <mergeCell ref="B264:C264"/>
    <mergeCell ref="D264:E264"/>
    <mergeCell ref="G264:I264"/>
    <mergeCell ref="J264:K264"/>
    <mergeCell ref="L264:M264"/>
    <mergeCell ref="Q264:R264"/>
    <mergeCell ref="S264:U264"/>
    <mergeCell ref="B263:C263"/>
    <mergeCell ref="D263:E263"/>
    <mergeCell ref="G263:I263"/>
    <mergeCell ref="J263:K263"/>
    <mergeCell ref="L263:M263"/>
    <mergeCell ref="Q263:R263"/>
    <mergeCell ref="L269:M269"/>
    <mergeCell ref="S269:U269"/>
    <mergeCell ref="Q269:R269"/>
    <mergeCell ref="S267:U267"/>
    <mergeCell ref="B268:C268"/>
    <mergeCell ref="S261:U261"/>
    <mergeCell ref="B262:C262"/>
    <mergeCell ref="D262:E262"/>
    <mergeCell ref="G262:I262"/>
    <mergeCell ref="J262:K262"/>
    <mergeCell ref="L262:M262"/>
    <mergeCell ref="Q262:R262"/>
    <mergeCell ref="S262:U262"/>
    <mergeCell ref="B261:C261"/>
    <mergeCell ref="D261:E261"/>
    <mergeCell ref="G261:I261"/>
    <mergeCell ref="J261:K261"/>
    <mergeCell ref="L261:M261"/>
    <mergeCell ref="Q261:R261"/>
    <mergeCell ref="S259:U259"/>
    <mergeCell ref="B260:C260"/>
    <mergeCell ref="D260:E260"/>
    <mergeCell ref="G260:I260"/>
    <mergeCell ref="J260:K260"/>
    <mergeCell ref="L260:M260"/>
    <mergeCell ref="Q260:R260"/>
    <mergeCell ref="S260:U260"/>
    <mergeCell ref="D259:E259"/>
    <mergeCell ref="G259:I259"/>
    <mergeCell ref="J259:K259"/>
    <mergeCell ref="L259:M259"/>
    <mergeCell ref="Q259:R259"/>
    <mergeCell ref="S257:U257"/>
    <mergeCell ref="B258:C258"/>
    <mergeCell ref="D258:E258"/>
    <mergeCell ref="G258:I258"/>
    <mergeCell ref="J258:K258"/>
    <mergeCell ref="L258:M258"/>
    <mergeCell ref="Q258:R258"/>
    <mergeCell ref="S258:U258"/>
    <mergeCell ref="D257:E257"/>
    <mergeCell ref="G257:I257"/>
    <mergeCell ref="J257:K257"/>
    <mergeCell ref="L257:M257"/>
    <mergeCell ref="Q257:R257"/>
    <mergeCell ref="D256:E256"/>
    <mergeCell ref="G256:I256"/>
    <mergeCell ref="J256:K256"/>
    <mergeCell ref="L256:M256"/>
    <mergeCell ref="Q256:R256"/>
    <mergeCell ref="S256:U256"/>
    <mergeCell ref="B257:C257"/>
    <mergeCell ref="S254:U254"/>
    <mergeCell ref="B255:C255"/>
    <mergeCell ref="D255:E255"/>
    <mergeCell ref="G255:I255"/>
    <mergeCell ref="J255:K255"/>
    <mergeCell ref="L255:M255"/>
    <mergeCell ref="Q255:R255"/>
    <mergeCell ref="S255:U255"/>
    <mergeCell ref="B254:C254"/>
    <mergeCell ref="D254:E254"/>
    <mergeCell ref="G254:I254"/>
    <mergeCell ref="J254:K254"/>
    <mergeCell ref="L254:M254"/>
    <mergeCell ref="Q254:R254"/>
    <mergeCell ref="S252:U252"/>
    <mergeCell ref="B253:C253"/>
    <mergeCell ref="D253:E253"/>
    <mergeCell ref="G253:I253"/>
    <mergeCell ref="J253:K253"/>
    <mergeCell ref="L253:M253"/>
    <mergeCell ref="Q253:R253"/>
    <mergeCell ref="S253:U253"/>
    <mergeCell ref="B252:C252"/>
    <mergeCell ref="D252:E252"/>
    <mergeCell ref="G252:I252"/>
    <mergeCell ref="J252:K252"/>
    <mergeCell ref="L252:M252"/>
    <mergeCell ref="Q252:R252"/>
    <mergeCell ref="S250:U250"/>
    <mergeCell ref="B251:C251"/>
    <mergeCell ref="D251:E251"/>
    <mergeCell ref="G251:I251"/>
    <mergeCell ref="J251:K251"/>
    <mergeCell ref="L251:M251"/>
    <mergeCell ref="Q251:R251"/>
    <mergeCell ref="S251:U251"/>
    <mergeCell ref="B250:C250"/>
    <mergeCell ref="D250:E250"/>
    <mergeCell ref="G250:I250"/>
    <mergeCell ref="J250:K250"/>
    <mergeCell ref="L250:M250"/>
    <mergeCell ref="Q250:R250"/>
    <mergeCell ref="S248:U248"/>
    <mergeCell ref="B249:C249"/>
    <mergeCell ref="D249:E249"/>
    <mergeCell ref="G249:I249"/>
    <mergeCell ref="J249:K249"/>
    <mergeCell ref="L249:M249"/>
    <mergeCell ref="Q249:R249"/>
    <mergeCell ref="S249:U249"/>
    <mergeCell ref="B248:C248"/>
    <mergeCell ref="D248:E248"/>
    <mergeCell ref="G248:I248"/>
    <mergeCell ref="J248:K248"/>
    <mergeCell ref="L248:M248"/>
    <mergeCell ref="Q248:R248"/>
    <mergeCell ref="B227:C227"/>
    <mergeCell ref="D227:E227"/>
    <mergeCell ref="G227:I227"/>
    <mergeCell ref="L234:M234"/>
    <mergeCell ref="B236:C236"/>
    <mergeCell ref="D236:E236"/>
    <mergeCell ref="G236:I236"/>
    <mergeCell ref="J236:K236"/>
    <mergeCell ref="L236:M236"/>
    <mergeCell ref="Q236:R236"/>
    <mergeCell ref="S236:U236"/>
    <mergeCell ref="B244:U244"/>
    <mergeCell ref="B247:C247"/>
    <mergeCell ref="D247:E247"/>
    <mergeCell ref="G247:I247"/>
    <mergeCell ref="J247:K247"/>
    <mergeCell ref="L247:M247"/>
    <mergeCell ref="Q247:R247"/>
    <mergeCell ref="S247:U247"/>
    <mergeCell ref="G246:I246"/>
    <mergeCell ref="J246:K246"/>
    <mergeCell ref="L246:M246"/>
    <mergeCell ref="Q246:R246"/>
    <mergeCell ref="L245:M245"/>
    <mergeCell ref="B245:C246"/>
    <mergeCell ref="D245:E246"/>
    <mergeCell ref="F245:F246"/>
    <mergeCell ref="G245:K245"/>
    <mergeCell ref="N245:R245"/>
    <mergeCell ref="S245:U246"/>
    <mergeCell ref="S225:U225"/>
    <mergeCell ref="B226:C226"/>
    <mergeCell ref="D226:E226"/>
    <mergeCell ref="G226:I226"/>
    <mergeCell ref="J226:K226"/>
    <mergeCell ref="L226:M226"/>
    <mergeCell ref="Q226:R226"/>
    <mergeCell ref="S226:U226"/>
    <mergeCell ref="B225:C225"/>
    <mergeCell ref="D225:E225"/>
    <mergeCell ref="G225:I225"/>
    <mergeCell ref="J225:K225"/>
    <mergeCell ref="L225:M225"/>
    <mergeCell ref="Q225:R225"/>
    <mergeCell ref="S223:U223"/>
    <mergeCell ref="B224:C224"/>
    <mergeCell ref="D224:E224"/>
    <mergeCell ref="G224:I224"/>
    <mergeCell ref="J224:K224"/>
    <mergeCell ref="L224:M224"/>
    <mergeCell ref="Q224:R224"/>
    <mergeCell ref="S224:U224"/>
    <mergeCell ref="B223:C223"/>
    <mergeCell ref="D223:E223"/>
    <mergeCell ref="G223:I223"/>
    <mergeCell ref="J223:K223"/>
    <mergeCell ref="L223:M223"/>
    <mergeCell ref="Q223:R223"/>
    <mergeCell ref="J221:K221"/>
    <mergeCell ref="L221:M221"/>
    <mergeCell ref="Q221:R221"/>
    <mergeCell ref="S219:U219"/>
    <mergeCell ref="B220:C220"/>
    <mergeCell ref="D220:E220"/>
    <mergeCell ref="G220:I220"/>
    <mergeCell ref="J220:K220"/>
    <mergeCell ref="L220:M220"/>
    <mergeCell ref="Q220:R220"/>
    <mergeCell ref="S220:U220"/>
    <mergeCell ref="B219:C219"/>
    <mergeCell ref="D219:E219"/>
    <mergeCell ref="G219:I219"/>
    <mergeCell ref="J219:K219"/>
    <mergeCell ref="L219:M219"/>
    <mergeCell ref="Q219:R219"/>
    <mergeCell ref="J211:K211"/>
    <mergeCell ref="L211:M211"/>
    <mergeCell ref="Q211:R211"/>
    <mergeCell ref="S217:U217"/>
    <mergeCell ref="B218:C218"/>
    <mergeCell ref="D218:E218"/>
    <mergeCell ref="G218:I218"/>
    <mergeCell ref="J218:K218"/>
    <mergeCell ref="L218:M218"/>
    <mergeCell ref="Q218:R218"/>
    <mergeCell ref="S218:U218"/>
    <mergeCell ref="B217:C217"/>
    <mergeCell ref="D217:E217"/>
    <mergeCell ref="G217:I217"/>
    <mergeCell ref="J217:K217"/>
    <mergeCell ref="L217:M217"/>
    <mergeCell ref="Q217:R217"/>
    <mergeCell ref="S215:U215"/>
    <mergeCell ref="B216:C216"/>
    <mergeCell ref="D216:E216"/>
    <mergeCell ref="G216:I216"/>
    <mergeCell ref="J216:K216"/>
    <mergeCell ref="L216:M216"/>
    <mergeCell ref="Q216:R216"/>
    <mergeCell ref="S216:U216"/>
    <mergeCell ref="B215:C215"/>
    <mergeCell ref="D215:E215"/>
    <mergeCell ref="G215:I215"/>
    <mergeCell ref="J215:K215"/>
    <mergeCell ref="L215:M215"/>
    <mergeCell ref="Q215:R215"/>
    <mergeCell ref="S208:U208"/>
    <mergeCell ref="B207:C207"/>
    <mergeCell ref="D207:E207"/>
    <mergeCell ref="G207:I207"/>
    <mergeCell ref="J207:K207"/>
    <mergeCell ref="L207:M207"/>
    <mergeCell ref="Q207:R207"/>
    <mergeCell ref="S213:U213"/>
    <mergeCell ref="B214:C214"/>
    <mergeCell ref="D214:E214"/>
    <mergeCell ref="G214:I214"/>
    <mergeCell ref="J214:K214"/>
    <mergeCell ref="L214:M214"/>
    <mergeCell ref="Q214:R214"/>
    <mergeCell ref="S214:U214"/>
    <mergeCell ref="B213:C213"/>
    <mergeCell ref="D213:E213"/>
    <mergeCell ref="G213:I213"/>
    <mergeCell ref="J213:K213"/>
    <mergeCell ref="L213:M213"/>
    <mergeCell ref="Q213:R213"/>
    <mergeCell ref="S211:U211"/>
    <mergeCell ref="B212:C212"/>
    <mergeCell ref="D212:E212"/>
    <mergeCell ref="G212:I212"/>
    <mergeCell ref="J212:K212"/>
    <mergeCell ref="L212:M212"/>
    <mergeCell ref="Q212:R212"/>
    <mergeCell ref="S212:U212"/>
    <mergeCell ref="B211:C211"/>
    <mergeCell ref="D211:E211"/>
    <mergeCell ref="G211:I211"/>
    <mergeCell ref="G204:I204"/>
    <mergeCell ref="J204:K204"/>
    <mergeCell ref="L204:M204"/>
    <mergeCell ref="Q204:R204"/>
    <mergeCell ref="S204:U204"/>
    <mergeCell ref="B203:C203"/>
    <mergeCell ref="D203:E203"/>
    <mergeCell ref="G203:I203"/>
    <mergeCell ref="J203:K203"/>
    <mergeCell ref="L203:M203"/>
    <mergeCell ref="Q203:R203"/>
    <mergeCell ref="S209:U209"/>
    <mergeCell ref="B210:C210"/>
    <mergeCell ref="D210:E210"/>
    <mergeCell ref="G210:I210"/>
    <mergeCell ref="J210:K210"/>
    <mergeCell ref="L210:M210"/>
    <mergeCell ref="Q210:R210"/>
    <mergeCell ref="S210:U210"/>
    <mergeCell ref="B209:C209"/>
    <mergeCell ref="D209:E209"/>
    <mergeCell ref="G209:I209"/>
    <mergeCell ref="J209:K209"/>
    <mergeCell ref="L209:M209"/>
    <mergeCell ref="Q209:R209"/>
    <mergeCell ref="S207:U207"/>
    <mergeCell ref="B208:C208"/>
    <mergeCell ref="D208:E208"/>
    <mergeCell ref="G208:I208"/>
    <mergeCell ref="J208:K208"/>
    <mergeCell ref="L208:M208"/>
    <mergeCell ref="Q208:R208"/>
    <mergeCell ref="V199:W199"/>
    <mergeCell ref="X199:Z199"/>
    <mergeCell ref="B200:C200"/>
    <mergeCell ref="D200:E200"/>
    <mergeCell ref="G200:I200"/>
    <mergeCell ref="J200:K200"/>
    <mergeCell ref="L200:M200"/>
    <mergeCell ref="Q200:R200"/>
    <mergeCell ref="S200:U200"/>
    <mergeCell ref="B199:C199"/>
    <mergeCell ref="D199:E199"/>
    <mergeCell ref="G199:I199"/>
    <mergeCell ref="J199:K199"/>
    <mergeCell ref="L199:M199"/>
    <mergeCell ref="Q199:R199"/>
    <mergeCell ref="S205:U205"/>
    <mergeCell ref="B206:C206"/>
    <mergeCell ref="D206:E206"/>
    <mergeCell ref="G206:I206"/>
    <mergeCell ref="J206:K206"/>
    <mergeCell ref="L206:M206"/>
    <mergeCell ref="Q206:R206"/>
    <mergeCell ref="S206:U206"/>
    <mergeCell ref="B205:C205"/>
    <mergeCell ref="D205:E205"/>
    <mergeCell ref="G205:I205"/>
    <mergeCell ref="J205:K205"/>
    <mergeCell ref="L205:M205"/>
    <mergeCell ref="Q205:R205"/>
    <mergeCell ref="S203:U203"/>
    <mergeCell ref="B204:C204"/>
    <mergeCell ref="D204:E204"/>
    <mergeCell ref="D197:E197"/>
    <mergeCell ref="G197:I197"/>
    <mergeCell ref="J197:K197"/>
    <mergeCell ref="L197:M197"/>
    <mergeCell ref="Q197:R197"/>
    <mergeCell ref="G196:I196"/>
    <mergeCell ref="J196:K196"/>
    <mergeCell ref="L196:M196"/>
    <mergeCell ref="Q196:R196"/>
    <mergeCell ref="S201:U201"/>
    <mergeCell ref="B202:C202"/>
    <mergeCell ref="D202:E202"/>
    <mergeCell ref="G202:I202"/>
    <mergeCell ref="J202:K202"/>
    <mergeCell ref="L202:M202"/>
    <mergeCell ref="Q202:R202"/>
    <mergeCell ref="S202:U202"/>
    <mergeCell ref="B201:C201"/>
    <mergeCell ref="D201:E201"/>
    <mergeCell ref="G201:I201"/>
    <mergeCell ref="J201:K201"/>
    <mergeCell ref="L201:M201"/>
    <mergeCell ref="Q201:R201"/>
    <mergeCell ref="S199:U199"/>
    <mergeCell ref="J188:K188"/>
    <mergeCell ref="L188:M188"/>
    <mergeCell ref="Q188:R188"/>
    <mergeCell ref="S188:U188"/>
    <mergeCell ref="B187:C187"/>
    <mergeCell ref="D187:E187"/>
    <mergeCell ref="G187:I187"/>
    <mergeCell ref="J187:K187"/>
    <mergeCell ref="L187:M187"/>
    <mergeCell ref="Q187:R187"/>
    <mergeCell ref="G189:I189"/>
    <mergeCell ref="B190:C190"/>
    <mergeCell ref="D190:E190"/>
    <mergeCell ref="G190:H190"/>
    <mergeCell ref="J190:K190"/>
    <mergeCell ref="L190:M190"/>
    <mergeCell ref="Q190:R190"/>
    <mergeCell ref="B189:C189"/>
    <mergeCell ref="D189:E189"/>
    <mergeCell ref="J189:K189"/>
    <mergeCell ref="L189:M189"/>
    <mergeCell ref="Q189:R189"/>
    <mergeCell ref="S189:U189"/>
    <mergeCell ref="S185:U185"/>
    <mergeCell ref="B186:C186"/>
    <mergeCell ref="D186:E186"/>
    <mergeCell ref="G186:I186"/>
    <mergeCell ref="J186:K186"/>
    <mergeCell ref="L186:M186"/>
    <mergeCell ref="Q186:R186"/>
    <mergeCell ref="S186:U186"/>
    <mergeCell ref="B185:C185"/>
    <mergeCell ref="D185:E185"/>
    <mergeCell ref="G185:I185"/>
    <mergeCell ref="J185:K185"/>
    <mergeCell ref="L185:M185"/>
    <mergeCell ref="Q185:R185"/>
    <mergeCell ref="G188:I188"/>
    <mergeCell ref="S183:U183"/>
    <mergeCell ref="B184:C184"/>
    <mergeCell ref="D184:E184"/>
    <mergeCell ref="G184:I184"/>
    <mergeCell ref="J184:K184"/>
    <mergeCell ref="L184:M184"/>
    <mergeCell ref="Q184:R184"/>
    <mergeCell ref="S184:U184"/>
    <mergeCell ref="B183:C183"/>
    <mergeCell ref="D183:E183"/>
    <mergeCell ref="G183:I183"/>
    <mergeCell ref="J183:K183"/>
    <mergeCell ref="L183:M183"/>
    <mergeCell ref="Q183:R183"/>
    <mergeCell ref="S187:U187"/>
    <mergeCell ref="B188:C188"/>
    <mergeCell ref="D188:E188"/>
    <mergeCell ref="S181:U181"/>
    <mergeCell ref="B182:C182"/>
    <mergeCell ref="D182:E182"/>
    <mergeCell ref="G182:I182"/>
    <mergeCell ref="J182:K182"/>
    <mergeCell ref="L182:M182"/>
    <mergeCell ref="Q182:R182"/>
    <mergeCell ref="S182:U182"/>
    <mergeCell ref="B181:C181"/>
    <mergeCell ref="D181:E181"/>
    <mergeCell ref="G181:I181"/>
    <mergeCell ref="J181:K181"/>
    <mergeCell ref="L181:M181"/>
    <mergeCell ref="Q181:R181"/>
    <mergeCell ref="S179:U179"/>
    <mergeCell ref="B180:C180"/>
    <mergeCell ref="D180:E180"/>
    <mergeCell ref="G180:I180"/>
    <mergeCell ref="J180:K180"/>
    <mergeCell ref="L180:M180"/>
    <mergeCell ref="Q180:R180"/>
    <mergeCell ref="S180:U180"/>
    <mergeCell ref="B179:C179"/>
    <mergeCell ref="D179:E179"/>
    <mergeCell ref="G179:I179"/>
    <mergeCell ref="J179:K179"/>
    <mergeCell ref="L179:M179"/>
    <mergeCell ref="Q179:R179"/>
    <mergeCell ref="S177:U177"/>
    <mergeCell ref="B178:C178"/>
    <mergeCell ref="D178:E178"/>
    <mergeCell ref="G178:I178"/>
    <mergeCell ref="J178:K178"/>
    <mergeCell ref="L178:M178"/>
    <mergeCell ref="Q178:R178"/>
    <mergeCell ref="S178:U178"/>
    <mergeCell ref="B177:C177"/>
    <mergeCell ref="D177:E177"/>
    <mergeCell ref="G177:I177"/>
    <mergeCell ref="J177:K177"/>
    <mergeCell ref="L177:M177"/>
    <mergeCell ref="Q177:R177"/>
    <mergeCell ref="G176:I176"/>
    <mergeCell ref="J176:K176"/>
    <mergeCell ref="L176:M176"/>
    <mergeCell ref="Q176:R176"/>
    <mergeCell ref="Q164:R164"/>
    <mergeCell ref="S168:U168"/>
    <mergeCell ref="B169:C169"/>
    <mergeCell ref="L175:M175"/>
    <mergeCell ref="S170:U170"/>
    <mergeCell ref="B170:C170"/>
    <mergeCell ref="D170:E170"/>
    <mergeCell ref="G170:I170"/>
    <mergeCell ref="J170:K170"/>
    <mergeCell ref="L170:M170"/>
    <mergeCell ref="Q170:R170"/>
    <mergeCell ref="B171:C171"/>
    <mergeCell ref="D171:E171"/>
    <mergeCell ref="G171:I171"/>
    <mergeCell ref="J171:K171"/>
    <mergeCell ref="L171:M171"/>
    <mergeCell ref="Q171:R171"/>
    <mergeCell ref="S171:U171"/>
    <mergeCell ref="B174:U174"/>
    <mergeCell ref="B175:C176"/>
    <mergeCell ref="D175:E176"/>
    <mergeCell ref="F175:F176"/>
    <mergeCell ref="G175:K175"/>
    <mergeCell ref="N175:R175"/>
    <mergeCell ref="S175:U176"/>
    <mergeCell ref="B168:C168"/>
    <mergeCell ref="D168:E168"/>
    <mergeCell ref="G168:I168"/>
    <mergeCell ref="J168:K168"/>
    <mergeCell ref="L168:M168"/>
    <mergeCell ref="D158:E158"/>
    <mergeCell ref="G158:I158"/>
    <mergeCell ref="J158:K158"/>
    <mergeCell ref="L158:M158"/>
    <mergeCell ref="Q158:R158"/>
    <mergeCell ref="G159:I159"/>
    <mergeCell ref="J159:K159"/>
    <mergeCell ref="L159:M159"/>
    <mergeCell ref="Q159:R159"/>
    <mergeCell ref="S159:U159"/>
    <mergeCell ref="B160:C160"/>
    <mergeCell ref="Q168:R168"/>
    <mergeCell ref="S166:U166"/>
    <mergeCell ref="B167:C167"/>
    <mergeCell ref="D167:E167"/>
    <mergeCell ref="G167:I167"/>
    <mergeCell ref="J167:K167"/>
    <mergeCell ref="L167:M167"/>
    <mergeCell ref="Q167:R167"/>
    <mergeCell ref="S167:U167"/>
    <mergeCell ref="B166:C166"/>
    <mergeCell ref="D166:E166"/>
    <mergeCell ref="G166:I166"/>
    <mergeCell ref="J166:K166"/>
    <mergeCell ref="L166:M166"/>
    <mergeCell ref="Q166:R166"/>
    <mergeCell ref="S164:U164"/>
    <mergeCell ref="B165:C165"/>
    <mergeCell ref="D165:E165"/>
    <mergeCell ref="G165:I165"/>
    <mergeCell ref="J165:K165"/>
    <mergeCell ref="L165:M165"/>
    <mergeCell ref="S156:U156"/>
    <mergeCell ref="B157:C157"/>
    <mergeCell ref="D157:E157"/>
    <mergeCell ref="G157:I157"/>
    <mergeCell ref="J157:K157"/>
    <mergeCell ref="L157:M157"/>
    <mergeCell ref="Q157:R157"/>
    <mergeCell ref="S157:U157"/>
    <mergeCell ref="B156:C156"/>
    <mergeCell ref="D156:E156"/>
    <mergeCell ref="G156:I156"/>
    <mergeCell ref="J156:K156"/>
    <mergeCell ref="L156:M156"/>
    <mergeCell ref="Q156:R156"/>
    <mergeCell ref="B159:C159"/>
    <mergeCell ref="D159:E159"/>
    <mergeCell ref="S154:U154"/>
    <mergeCell ref="B155:C155"/>
    <mergeCell ref="D155:E155"/>
    <mergeCell ref="G155:I155"/>
    <mergeCell ref="J155:K155"/>
    <mergeCell ref="L155:M155"/>
    <mergeCell ref="Q155:R155"/>
    <mergeCell ref="S155:U155"/>
    <mergeCell ref="B154:C154"/>
    <mergeCell ref="D154:E154"/>
    <mergeCell ref="G154:I154"/>
    <mergeCell ref="J154:K154"/>
    <mergeCell ref="L154:M154"/>
    <mergeCell ref="Q154:R154"/>
    <mergeCell ref="S158:U158"/>
    <mergeCell ref="B158:C158"/>
    <mergeCell ref="B150:C150"/>
    <mergeCell ref="G150:I150"/>
    <mergeCell ref="S152:U152"/>
    <mergeCell ref="B153:C153"/>
    <mergeCell ref="D153:E153"/>
    <mergeCell ref="G153:I153"/>
    <mergeCell ref="J153:K153"/>
    <mergeCell ref="L153:M153"/>
    <mergeCell ref="Q153:R153"/>
    <mergeCell ref="S153:U153"/>
    <mergeCell ref="B152:C152"/>
    <mergeCell ref="D152:E152"/>
    <mergeCell ref="G152:I152"/>
    <mergeCell ref="J152:K152"/>
    <mergeCell ref="L152:M152"/>
    <mergeCell ref="Q152:R152"/>
    <mergeCell ref="S150:U150"/>
    <mergeCell ref="B151:C151"/>
    <mergeCell ref="D151:E151"/>
    <mergeCell ref="J151:K151"/>
    <mergeCell ref="L151:M151"/>
    <mergeCell ref="Q151:R151"/>
    <mergeCell ref="S151:U151"/>
    <mergeCell ref="D150:E150"/>
    <mergeCell ref="J150:K150"/>
    <mergeCell ref="L150:M150"/>
    <mergeCell ref="Q150:R150"/>
    <mergeCell ref="G151:H151"/>
    <mergeCell ref="S148:U148"/>
    <mergeCell ref="D149:E149"/>
    <mergeCell ref="J149:K149"/>
    <mergeCell ref="L149:M149"/>
    <mergeCell ref="Q149:R149"/>
    <mergeCell ref="S149:U149"/>
    <mergeCell ref="B148:C148"/>
    <mergeCell ref="D148:E148"/>
    <mergeCell ref="G148:I148"/>
    <mergeCell ref="J148:K148"/>
    <mergeCell ref="L148:M148"/>
    <mergeCell ref="Q148:R148"/>
    <mergeCell ref="B149:C149"/>
    <mergeCell ref="G149:I149"/>
    <mergeCell ref="S146:U146"/>
    <mergeCell ref="B147:C147"/>
    <mergeCell ref="D147:E147"/>
    <mergeCell ref="G147:I147"/>
    <mergeCell ref="J147:K147"/>
    <mergeCell ref="L147:M147"/>
    <mergeCell ref="Q147:R147"/>
    <mergeCell ref="S147:U147"/>
    <mergeCell ref="B146:C146"/>
    <mergeCell ref="D146:E146"/>
    <mergeCell ref="G146:I146"/>
    <mergeCell ref="J146:K146"/>
    <mergeCell ref="L146:M146"/>
    <mergeCell ref="Q146:R146"/>
    <mergeCell ref="B142:C142"/>
    <mergeCell ref="D142:E142"/>
    <mergeCell ref="G142:I142"/>
    <mergeCell ref="J142:K142"/>
    <mergeCell ref="L142:M142"/>
    <mergeCell ref="Q142:R142"/>
    <mergeCell ref="S142:U142"/>
    <mergeCell ref="G145:I145"/>
    <mergeCell ref="J145:K145"/>
    <mergeCell ref="L145:M145"/>
    <mergeCell ref="Q145:R145"/>
    <mergeCell ref="L144:M144"/>
    <mergeCell ref="B143:U143"/>
    <mergeCell ref="B144:C145"/>
    <mergeCell ref="D144:E145"/>
    <mergeCell ref="F144:F145"/>
    <mergeCell ref="G144:K144"/>
    <mergeCell ref="N144:R144"/>
    <mergeCell ref="S144:U145"/>
    <mergeCell ref="B141:C141"/>
    <mergeCell ref="D141:E141"/>
    <mergeCell ref="G141:I141"/>
    <mergeCell ref="J141:K141"/>
    <mergeCell ref="L141:M141"/>
    <mergeCell ref="Q141:R141"/>
    <mergeCell ref="S141:U141"/>
    <mergeCell ref="S139:U139"/>
    <mergeCell ref="B140:C140"/>
    <mergeCell ref="D140:E140"/>
    <mergeCell ref="G140:I140"/>
    <mergeCell ref="J140:K140"/>
    <mergeCell ref="L140:M140"/>
    <mergeCell ref="Q140:R140"/>
    <mergeCell ref="S140:U140"/>
    <mergeCell ref="B139:C139"/>
    <mergeCell ref="D139:E139"/>
    <mergeCell ref="G139:I139"/>
    <mergeCell ref="J139:K139"/>
    <mergeCell ref="L139:M139"/>
    <mergeCell ref="Q139:R139"/>
    <mergeCell ref="S137:U137"/>
    <mergeCell ref="B138:C138"/>
    <mergeCell ref="D138:E138"/>
    <mergeCell ref="G138:I138"/>
    <mergeCell ref="J138:K138"/>
    <mergeCell ref="L138:M138"/>
    <mergeCell ref="Q138:R138"/>
    <mergeCell ref="S138:U138"/>
    <mergeCell ref="B137:C137"/>
    <mergeCell ref="D137:E137"/>
    <mergeCell ref="G137:I137"/>
    <mergeCell ref="J137:K137"/>
    <mergeCell ref="L137:M137"/>
    <mergeCell ref="Q137:R137"/>
    <mergeCell ref="S135:U135"/>
    <mergeCell ref="B136:C136"/>
    <mergeCell ref="D136:E136"/>
    <mergeCell ref="G136:I136"/>
    <mergeCell ref="J136:K136"/>
    <mergeCell ref="L136:M136"/>
    <mergeCell ref="Q136:R136"/>
    <mergeCell ref="S136:U136"/>
    <mergeCell ref="B135:C135"/>
    <mergeCell ref="D135:E135"/>
    <mergeCell ref="G135:I135"/>
    <mergeCell ref="J135:K135"/>
    <mergeCell ref="L135:M135"/>
    <mergeCell ref="Q135:R135"/>
    <mergeCell ref="S133:U133"/>
    <mergeCell ref="B134:C134"/>
    <mergeCell ref="D134:E134"/>
    <mergeCell ref="G134:I134"/>
    <mergeCell ref="J134:K134"/>
    <mergeCell ref="L134:M134"/>
    <mergeCell ref="Q134:R134"/>
    <mergeCell ref="S134:U134"/>
    <mergeCell ref="B133:C133"/>
    <mergeCell ref="D133:E133"/>
    <mergeCell ref="G133:I133"/>
    <mergeCell ref="J133:K133"/>
    <mergeCell ref="L133:M133"/>
    <mergeCell ref="Q133:R133"/>
    <mergeCell ref="S131:U131"/>
    <mergeCell ref="B132:C132"/>
    <mergeCell ref="D132:E132"/>
    <mergeCell ref="G132:I132"/>
    <mergeCell ref="J132:K132"/>
    <mergeCell ref="L132:M132"/>
    <mergeCell ref="Q132:R132"/>
    <mergeCell ref="S132:U132"/>
    <mergeCell ref="B131:C131"/>
    <mergeCell ref="D131:E131"/>
    <mergeCell ref="G131:I131"/>
    <mergeCell ref="J131:K131"/>
    <mergeCell ref="L131:M131"/>
    <mergeCell ref="Q131:R131"/>
    <mergeCell ref="S129:U129"/>
    <mergeCell ref="B130:C130"/>
    <mergeCell ref="D130:E130"/>
    <mergeCell ref="G130:I130"/>
    <mergeCell ref="J130:K130"/>
    <mergeCell ref="L130:M130"/>
    <mergeCell ref="Q130:R130"/>
    <mergeCell ref="S130:U130"/>
    <mergeCell ref="B129:C129"/>
    <mergeCell ref="D129:E129"/>
    <mergeCell ref="G129:I129"/>
    <mergeCell ref="J129:K129"/>
    <mergeCell ref="L129:M129"/>
    <mergeCell ref="Q129:R129"/>
    <mergeCell ref="S127:U127"/>
    <mergeCell ref="B128:C128"/>
    <mergeCell ref="D128:E128"/>
    <mergeCell ref="G128:I128"/>
    <mergeCell ref="J128:K128"/>
    <mergeCell ref="L128:M128"/>
    <mergeCell ref="Q128:R128"/>
    <mergeCell ref="S128:U128"/>
    <mergeCell ref="B127:C127"/>
    <mergeCell ref="D127:E127"/>
    <mergeCell ref="G127:I127"/>
    <mergeCell ref="J127:K127"/>
    <mergeCell ref="L127:M127"/>
    <mergeCell ref="Q127:R127"/>
    <mergeCell ref="S125:U125"/>
    <mergeCell ref="B126:C126"/>
    <mergeCell ref="D126:E126"/>
    <mergeCell ref="G126:I126"/>
    <mergeCell ref="J126:K126"/>
    <mergeCell ref="L126:M126"/>
    <mergeCell ref="Q126:R126"/>
    <mergeCell ref="S126:U126"/>
    <mergeCell ref="B125:C125"/>
    <mergeCell ref="D125:E125"/>
    <mergeCell ref="G125:I125"/>
    <mergeCell ref="J125:K125"/>
    <mergeCell ref="L125:M125"/>
    <mergeCell ref="Q125:R125"/>
    <mergeCell ref="S123:U123"/>
    <mergeCell ref="B124:C124"/>
    <mergeCell ref="D124:E124"/>
    <mergeCell ref="G124:I124"/>
    <mergeCell ref="J124:K124"/>
    <mergeCell ref="L124:M124"/>
    <mergeCell ref="Q124:R124"/>
    <mergeCell ref="S124:U124"/>
    <mergeCell ref="B123:C123"/>
    <mergeCell ref="D123:E123"/>
    <mergeCell ref="G123:I123"/>
    <mergeCell ref="J123:K123"/>
    <mergeCell ref="L123:M123"/>
    <mergeCell ref="Q123:R123"/>
    <mergeCell ref="S121:U121"/>
    <mergeCell ref="B122:C122"/>
    <mergeCell ref="D122:E122"/>
    <mergeCell ref="G122:I122"/>
    <mergeCell ref="J122:K122"/>
    <mergeCell ref="L122:M122"/>
    <mergeCell ref="Q122:R122"/>
    <mergeCell ref="S122:U122"/>
    <mergeCell ref="B121:C121"/>
    <mergeCell ref="D121:E121"/>
    <mergeCell ref="G121:I121"/>
    <mergeCell ref="J121:K121"/>
    <mergeCell ref="L121:M121"/>
    <mergeCell ref="Q121:R121"/>
    <mergeCell ref="S119:U119"/>
    <mergeCell ref="B120:C120"/>
    <mergeCell ref="D120:E120"/>
    <mergeCell ref="G120:I120"/>
    <mergeCell ref="J120:K120"/>
    <mergeCell ref="L120:M120"/>
    <mergeCell ref="Q120:R120"/>
    <mergeCell ref="S120:U120"/>
    <mergeCell ref="G118:I118"/>
    <mergeCell ref="J118:K118"/>
    <mergeCell ref="L118:M118"/>
    <mergeCell ref="Q118:R118"/>
    <mergeCell ref="B119:C119"/>
    <mergeCell ref="D119:E119"/>
    <mergeCell ref="G119:I119"/>
    <mergeCell ref="J119:K119"/>
    <mergeCell ref="L119:M119"/>
    <mergeCell ref="Q119:R119"/>
    <mergeCell ref="G114:H114"/>
    <mergeCell ref="Q114:R114"/>
    <mergeCell ref="B116:U116"/>
    <mergeCell ref="B117:C118"/>
    <mergeCell ref="D117:E118"/>
    <mergeCell ref="F117:F118"/>
    <mergeCell ref="G117:K117"/>
    <mergeCell ref="L117:M117"/>
    <mergeCell ref="N117:R117"/>
    <mergeCell ref="S117:U118"/>
    <mergeCell ref="S112:U112"/>
    <mergeCell ref="B113:C113"/>
    <mergeCell ref="D113:E113"/>
    <mergeCell ref="G113:I113"/>
    <mergeCell ref="J113:K113"/>
    <mergeCell ref="L113:M113"/>
    <mergeCell ref="Q113:R113"/>
    <mergeCell ref="S113:U113"/>
    <mergeCell ref="B112:C112"/>
    <mergeCell ref="D112:E112"/>
    <mergeCell ref="G112:I112"/>
    <mergeCell ref="J112:K112"/>
    <mergeCell ref="L112:M112"/>
    <mergeCell ref="Q112:R112"/>
    <mergeCell ref="D110:E110"/>
    <mergeCell ref="G110:H110"/>
    <mergeCell ref="L110:M110"/>
    <mergeCell ref="Q110:R110"/>
    <mergeCell ref="S110:U110"/>
    <mergeCell ref="G111:H111"/>
    <mergeCell ref="Q111:R111"/>
    <mergeCell ref="D108:E108"/>
    <mergeCell ref="G108:H108"/>
    <mergeCell ref="L108:M108"/>
    <mergeCell ref="Q108:R108"/>
    <mergeCell ref="S108:U108"/>
    <mergeCell ref="D109:E109"/>
    <mergeCell ref="G109:H109"/>
    <mergeCell ref="L109:M109"/>
    <mergeCell ref="Q109:R109"/>
    <mergeCell ref="S109:U109"/>
    <mergeCell ref="D106:E106"/>
    <mergeCell ref="G106:H106"/>
    <mergeCell ref="L106:M106"/>
    <mergeCell ref="Q106:R106"/>
    <mergeCell ref="S106:U106"/>
    <mergeCell ref="D107:E107"/>
    <mergeCell ref="G107:H107"/>
    <mergeCell ref="L107:M107"/>
    <mergeCell ref="Q107:R107"/>
    <mergeCell ref="S107:U107"/>
    <mergeCell ref="D104:E104"/>
    <mergeCell ref="G104:H104"/>
    <mergeCell ref="L104:M104"/>
    <mergeCell ref="Q104:R104"/>
    <mergeCell ref="S104:U104"/>
    <mergeCell ref="D105:E105"/>
    <mergeCell ref="G105:H105"/>
    <mergeCell ref="L105:M105"/>
    <mergeCell ref="Q105:R105"/>
    <mergeCell ref="S105:U105"/>
    <mergeCell ref="D102:E102"/>
    <mergeCell ref="G102:H102"/>
    <mergeCell ref="L102:M102"/>
    <mergeCell ref="Q102:R102"/>
    <mergeCell ref="S102:U102"/>
    <mergeCell ref="D103:E103"/>
    <mergeCell ref="G103:H103"/>
    <mergeCell ref="L103:M103"/>
    <mergeCell ref="Q103:R103"/>
    <mergeCell ref="S103:U103"/>
    <mergeCell ref="D100:E100"/>
    <mergeCell ref="G100:H100"/>
    <mergeCell ref="L100:M100"/>
    <mergeCell ref="Q100:R100"/>
    <mergeCell ref="S100:U100"/>
    <mergeCell ref="D101:E101"/>
    <mergeCell ref="G101:H101"/>
    <mergeCell ref="L101:M101"/>
    <mergeCell ref="Q101:R101"/>
    <mergeCell ref="S101:U101"/>
    <mergeCell ref="D98:E98"/>
    <mergeCell ref="G98:H98"/>
    <mergeCell ref="L98:M98"/>
    <mergeCell ref="Q98:R98"/>
    <mergeCell ref="S98:U98"/>
    <mergeCell ref="D99:E99"/>
    <mergeCell ref="G99:H99"/>
    <mergeCell ref="L99:M99"/>
    <mergeCell ref="Q99:R99"/>
    <mergeCell ref="S99:U99"/>
    <mergeCell ref="D97:E97"/>
    <mergeCell ref="G97:H97"/>
    <mergeCell ref="J97:K97"/>
    <mergeCell ref="L97:M97"/>
    <mergeCell ref="Q97:R97"/>
    <mergeCell ref="S97:U97"/>
    <mergeCell ref="D96:E96"/>
    <mergeCell ref="G96:H96"/>
    <mergeCell ref="J96:K96"/>
    <mergeCell ref="L96:M96"/>
    <mergeCell ref="Q96:R96"/>
    <mergeCell ref="S96:U96"/>
    <mergeCell ref="D95:E95"/>
    <mergeCell ref="G95:H95"/>
    <mergeCell ref="J95:K95"/>
    <mergeCell ref="L95:M95"/>
    <mergeCell ref="Q95:R95"/>
    <mergeCell ref="S95:U95"/>
    <mergeCell ref="D94:E94"/>
    <mergeCell ref="G94:H94"/>
    <mergeCell ref="J94:K94"/>
    <mergeCell ref="L94:M94"/>
    <mergeCell ref="Q94:R94"/>
    <mergeCell ref="S94:U94"/>
    <mergeCell ref="D93:E93"/>
    <mergeCell ref="G93:H93"/>
    <mergeCell ref="J93:K93"/>
    <mergeCell ref="L93:M93"/>
    <mergeCell ref="Q93:R93"/>
    <mergeCell ref="S93:U93"/>
    <mergeCell ref="D92:E92"/>
    <mergeCell ref="G92:H92"/>
    <mergeCell ref="J92:K92"/>
    <mergeCell ref="L92:M92"/>
    <mergeCell ref="Q92:R92"/>
    <mergeCell ref="S92:U92"/>
    <mergeCell ref="D91:E91"/>
    <mergeCell ref="G91:H91"/>
    <mergeCell ref="J91:K91"/>
    <mergeCell ref="L91:M91"/>
    <mergeCell ref="Q91:R91"/>
    <mergeCell ref="S91:U91"/>
    <mergeCell ref="D90:E90"/>
    <mergeCell ref="G90:H90"/>
    <mergeCell ref="J90:K90"/>
    <mergeCell ref="L90:M90"/>
    <mergeCell ref="Q90:R90"/>
    <mergeCell ref="S90:U90"/>
    <mergeCell ref="D89:E89"/>
    <mergeCell ref="G89:H89"/>
    <mergeCell ref="J89:K89"/>
    <mergeCell ref="L89:M89"/>
    <mergeCell ref="Q89:R89"/>
    <mergeCell ref="S89:U89"/>
    <mergeCell ref="D88:E88"/>
    <mergeCell ref="G88:H88"/>
    <mergeCell ref="J88:K88"/>
    <mergeCell ref="L88:M88"/>
    <mergeCell ref="Q88:R88"/>
    <mergeCell ref="S88:U88"/>
    <mergeCell ref="D87:E87"/>
    <mergeCell ref="G87:H87"/>
    <mergeCell ref="J87:K87"/>
    <mergeCell ref="L87:M87"/>
    <mergeCell ref="Q87:R87"/>
    <mergeCell ref="S87:U87"/>
    <mergeCell ref="D86:E86"/>
    <mergeCell ref="G86:H86"/>
    <mergeCell ref="J86:K86"/>
    <mergeCell ref="L86:M86"/>
    <mergeCell ref="Q86:R86"/>
    <mergeCell ref="S86:U86"/>
    <mergeCell ref="S84:U84"/>
    <mergeCell ref="D85:E85"/>
    <mergeCell ref="G85:H85"/>
    <mergeCell ref="J85:K85"/>
    <mergeCell ref="L85:M85"/>
    <mergeCell ref="Q85:R85"/>
    <mergeCell ref="S85:U85"/>
    <mergeCell ref="B84:C84"/>
    <mergeCell ref="D84:E84"/>
    <mergeCell ref="G84:I84"/>
    <mergeCell ref="J84:K84"/>
    <mergeCell ref="L84:M84"/>
    <mergeCell ref="Q84:R84"/>
    <mergeCell ref="D83:E83"/>
    <mergeCell ref="G83:I83"/>
    <mergeCell ref="J83:K83"/>
    <mergeCell ref="L83:M83"/>
    <mergeCell ref="Q83:R83"/>
    <mergeCell ref="S83:U83"/>
    <mergeCell ref="D82:E82"/>
    <mergeCell ref="G82:I82"/>
    <mergeCell ref="J82:K82"/>
    <mergeCell ref="L82:M82"/>
    <mergeCell ref="Q82:R82"/>
    <mergeCell ref="S82:U82"/>
    <mergeCell ref="S80:U80"/>
    <mergeCell ref="B81:C81"/>
    <mergeCell ref="D81:E81"/>
    <mergeCell ref="G81:I81"/>
    <mergeCell ref="J81:K81"/>
    <mergeCell ref="L81:M81"/>
    <mergeCell ref="Q81:R81"/>
    <mergeCell ref="S81:U81"/>
    <mergeCell ref="B80:C80"/>
    <mergeCell ref="D80:E80"/>
    <mergeCell ref="G80:I80"/>
    <mergeCell ref="J80:K80"/>
    <mergeCell ref="L80:M80"/>
    <mergeCell ref="Q80:R80"/>
    <mergeCell ref="S78:U78"/>
    <mergeCell ref="B79:C79"/>
    <mergeCell ref="D79:E79"/>
    <mergeCell ref="G79:I79"/>
    <mergeCell ref="J79:K79"/>
    <mergeCell ref="L79:M79"/>
    <mergeCell ref="Q79:R79"/>
    <mergeCell ref="S79:U79"/>
    <mergeCell ref="B78:C78"/>
    <mergeCell ref="D78:E78"/>
    <mergeCell ref="G78:I78"/>
    <mergeCell ref="J78:K78"/>
    <mergeCell ref="L78:M78"/>
    <mergeCell ref="Q78:R78"/>
    <mergeCell ref="S76:U76"/>
    <mergeCell ref="B77:C77"/>
    <mergeCell ref="D77:E77"/>
    <mergeCell ref="G77:I77"/>
    <mergeCell ref="J77:K77"/>
    <mergeCell ref="L77:M77"/>
    <mergeCell ref="Q77:R77"/>
    <mergeCell ref="S77:U77"/>
    <mergeCell ref="B76:C76"/>
    <mergeCell ref="D76:E76"/>
    <mergeCell ref="G76:I76"/>
    <mergeCell ref="J76:K76"/>
    <mergeCell ref="L76:M76"/>
    <mergeCell ref="Q76:R76"/>
    <mergeCell ref="S74:U74"/>
    <mergeCell ref="B75:C75"/>
    <mergeCell ref="D75:E75"/>
    <mergeCell ref="G75:I75"/>
    <mergeCell ref="J75:K75"/>
    <mergeCell ref="L75:M75"/>
    <mergeCell ref="Q75:R75"/>
    <mergeCell ref="S75:U75"/>
    <mergeCell ref="B74:C74"/>
    <mergeCell ref="D74:E74"/>
    <mergeCell ref="G74:I74"/>
    <mergeCell ref="J74:K74"/>
    <mergeCell ref="L74:M74"/>
    <mergeCell ref="Q74:R74"/>
    <mergeCell ref="S72:U72"/>
    <mergeCell ref="B73:C73"/>
    <mergeCell ref="D73:E73"/>
    <mergeCell ref="G73:I73"/>
    <mergeCell ref="J73:K73"/>
    <mergeCell ref="L73:M73"/>
    <mergeCell ref="Q73:R73"/>
    <mergeCell ref="S73:U73"/>
    <mergeCell ref="B72:C72"/>
    <mergeCell ref="D72:E72"/>
    <mergeCell ref="G72:I72"/>
    <mergeCell ref="J72:K72"/>
    <mergeCell ref="L72:M72"/>
    <mergeCell ref="Q72:R72"/>
    <mergeCell ref="S70:U70"/>
    <mergeCell ref="B71:C71"/>
    <mergeCell ref="D71:E71"/>
    <mergeCell ref="G71:I71"/>
    <mergeCell ref="J71:K71"/>
    <mergeCell ref="L71:M71"/>
    <mergeCell ref="Q71:R71"/>
    <mergeCell ref="S71:U71"/>
    <mergeCell ref="B70:C70"/>
    <mergeCell ref="D70:E70"/>
    <mergeCell ref="G70:I70"/>
    <mergeCell ref="J70:K70"/>
    <mergeCell ref="L70:M70"/>
    <mergeCell ref="Q70:R70"/>
    <mergeCell ref="S68:U68"/>
    <mergeCell ref="B69:C69"/>
    <mergeCell ref="D69:E69"/>
    <mergeCell ref="G69:I69"/>
    <mergeCell ref="J69:K69"/>
    <mergeCell ref="L69:M69"/>
    <mergeCell ref="Q69:R69"/>
    <mergeCell ref="S69:U69"/>
    <mergeCell ref="B68:C68"/>
    <mergeCell ref="D68:E68"/>
    <mergeCell ref="G68:I68"/>
    <mergeCell ref="J68:K68"/>
    <mergeCell ref="L68:M68"/>
    <mergeCell ref="Q68:R68"/>
    <mergeCell ref="S66:U66"/>
    <mergeCell ref="B67:C67"/>
    <mergeCell ref="D67:E67"/>
    <mergeCell ref="G67:I67"/>
    <mergeCell ref="J67:K67"/>
    <mergeCell ref="L67:M67"/>
    <mergeCell ref="Q67:R67"/>
    <mergeCell ref="S67:U67"/>
    <mergeCell ref="B66:C66"/>
    <mergeCell ref="D66:E66"/>
    <mergeCell ref="G66:I66"/>
    <mergeCell ref="J66:K66"/>
    <mergeCell ref="L66:M66"/>
    <mergeCell ref="Q66:R66"/>
    <mergeCell ref="S64:U64"/>
    <mergeCell ref="B65:C65"/>
    <mergeCell ref="D65:E65"/>
    <mergeCell ref="G65:I65"/>
    <mergeCell ref="J65:K65"/>
    <mergeCell ref="L65:M65"/>
    <mergeCell ref="Q65:R65"/>
    <mergeCell ref="S65:U65"/>
    <mergeCell ref="B64:C64"/>
    <mergeCell ref="D64:E64"/>
    <mergeCell ref="G64:I64"/>
    <mergeCell ref="J64:K64"/>
    <mergeCell ref="L64:M64"/>
    <mergeCell ref="Q64:R64"/>
    <mergeCell ref="S62:U62"/>
    <mergeCell ref="B63:C63"/>
    <mergeCell ref="D63:E63"/>
    <mergeCell ref="G63:I63"/>
    <mergeCell ref="J63:K63"/>
    <mergeCell ref="L63:M63"/>
    <mergeCell ref="Q63:R63"/>
    <mergeCell ref="S63:U63"/>
    <mergeCell ref="B62:C62"/>
    <mergeCell ref="D62:E62"/>
    <mergeCell ref="G62:I62"/>
    <mergeCell ref="J62:K62"/>
    <mergeCell ref="L62:M62"/>
    <mergeCell ref="Q62:R62"/>
    <mergeCell ref="S60:U60"/>
    <mergeCell ref="B61:C61"/>
    <mergeCell ref="D61:E61"/>
    <mergeCell ref="G61:I61"/>
    <mergeCell ref="J61:K61"/>
    <mergeCell ref="L61:M61"/>
    <mergeCell ref="Q61:R61"/>
    <mergeCell ref="S61:U61"/>
    <mergeCell ref="B60:C60"/>
    <mergeCell ref="D60:E60"/>
    <mergeCell ref="G60:I60"/>
    <mergeCell ref="J60:K60"/>
    <mergeCell ref="L60:M60"/>
    <mergeCell ref="Q60:R60"/>
    <mergeCell ref="S58:U58"/>
    <mergeCell ref="B59:C59"/>
    <mergeCell ref="D59:E59"/>
    <mergeCell ref="G59:I59"/>
    <mergeCell ref="J59:K59"/>
    <mergeCell ref="L59:M59"/>
    <mergeCell ref="Q59:R59"/>
    <mergeCell ref="S59:U59"/>
    <mergeCell ref="B58:C58"/>
    <mergeCell ref="D58:E58"/>
    <mergeCell ref="G58:I58"/>
    <mergeCell ref="J58:K58"/>
    <mergeCell ref="L58:M58"/>
    <mergeCell ref="Q58:R58"/>
    <mergeCell ref="S56:U56"/>
    <mergeCell ref="B57:C57"/>
    <mergeCell ref="D57:E57"/>
    <mergeCell ref="G57:I57"/>
    <mergeCell ref="J57:K57"/>
    <mergeCell ref="L57:M57"/>
    <mergeCell ref="Q57:R57"/>
    <mergeCell ref="S57:U57"/>
    <mergeCell ref="B56:C56"/>
    <mergeCell ref="D56:E56"/>
    <mergeCell ref="G56:I56"/>
    <mergeCell ref="J56:K56"/>
    <mergeCell ref="L56:M56"/>
    <mergeCell ref="Q56:R56"/>
    <mergeCell ref="S54:U54"/>
    <mergeCell ref="B55:C55"/>
    <mergeCell ref="D55:E55"/>
    <mergeCell ref="G55:I55"/>
    <mergeCell ref="J55:K55"/>
    <mergeCell ref="L55:M55"/>
    <mergeCell ref="Q55:R55"/>
    <mergeCell ref="S55:U55"/>
    <mergeCell ref="B54:C54"/>
    <mergeCell ref="D54:E54"/>
    <mergeCell ref="G54:I54"/>
    <mergeCell ref="J54:K54"/>
    <mergeCell ref="L54:M54"/>
    <mergeCell ref="Q54:R54"/>
    <mergeCell ref="S52:U52"/>
    <mergeCell ref="B53:C53"/>
    <mergeCell ref="D53:E53"/>
    <mergeCell ref="G53:I53"/>
    <mergeCell ref="J53:K53"/>
    <mergeCell ref="L53:M53"/>
    <mergeCell ref="Q53:R53"/>
    <mergeCell ref="S53:U53"/>
    <mergeCell ref="B52:C52"/>
    <mergeCell ref="D52:E52"/>
    <mergeCell ref="G52:I52"/>
    <mergeCell ref="J52:K52"/>
    <mergeCell ref="L52:M52"/>
    <mergeCell ref="Q52:R52"/>
    <mergeCell ref="S50:U50"/>
    <mergeCell ref="B51:C51"/>
    <mergeCell ref="D51:E51"/>
    <mergeCell ref="G51:I51"/>
    <mergeCell ref="J51:K51"/>
    <mergeCell ref="L51:M51"/>
    <mergeCell ref="Q51:R51"/>
    <mergeCell ref="S51:U51"/>
    <mergeCell ref="B50:C50"/>
    <mergeCell ref="D50:E50"/>
    <mergeCell ref="G50:I50"/>
    <mergeCell ref="J50:K50"/>
    <mergeCell ref="L50:M50"/>
    <mergeCell ref="Q50:R50"/>
    <mergeCell ref="S48:U48"/>
    <mergeCell ref="B49:C49"/>
    <mergeCell ref="D49:E49"/>
    <mergeCell ref="G49:I49"/>
    <mergeCell ref="J49:K49"/>
    <mergeCell ref="L49:M49"/>
    <mergeCell ref="Q49:R49"/>
    <mergeCell ref="S49:U49"/>
    <mergeCell ref="B48:C48"/>
    <mergeCell ref="D48:E48"/>
    <mergeCell ref="G48:I48"/>
    <mergeCell ref="J48:K48"/>
    <mergeCell ref="L48:M48"/>
    <mergeCell ref="Q48:R48"/>
    <mergeCell ref="S46:U46"/>
    <mergeCell ref="B47:C47"/>
    <mergeCell ref="D47:E47"/>
    <mergeCell ref="G47:I47"/>
    <mergeCell ref="J47:K47"/>
    <mergeCell ref="L47:M47"/>
    <mergeCell ref="Q47:R47"/>
    <mergeCell ref="S47:U47"/>
    <mergeCell ref="B46:C46"/>
    <mergeCell ref="D46:E46"/>
    <mergeCell ref="G46:I46"/>
    <mergeCell ref="J46:K46"/>
    <mergeCell ref="L46:M46"/>
    <mergeCell ref="Q46:R46"/>
    <mergeCell ref="S44:U44"/>
    <mergeCell ref="B45:C45"/>
    <mergeCell ref="D45:E45"/>
    <mergeCell ref="G45:I45"/>
    <mergeCell ref="J45:K45"/>
    <mergeCell ref="L45:M45"/>
    <mergeCell ref="Q45:R45"/>
    <mergeCell ref="S45:U45"/>
    <mergeCell ref="B44:C44"/>
    <mergeCell ref="D44:E44"/>
    <mergeCell ref="G44:I44"/>
    <mergeCell ref="J44:K44"/>
    <mergeCell ref="L44:M44"/>
    <mergeCell ref="Q44:R44"/>
    <mergeCell ref="S42:U42"/>
    <mergeCell ref="B43:C43"/>
    <mergeCell ref="D43:E43"/>
    <mergeCell ref="G43:I43"/>
    <mergeCell ref="J43:K43"/>
    <mergeCell ref="L43:M43"/>
    <mergeCell ref="Q43:R43"/>
    <mergeCell ref="S43:U43"/>
    <mergeCell ref="B42:C42"/>
    <mergeCell ref="D42:E42"/>
    <mergeCell ref="G42:I42"/>
    <mergeCell ref="J42:K42"/>
    <mergeCell ref="L42:M42"/>
    <mergeCell ref="Q42:R42"/>
    <mergeCell ref="S40:U40"/>
    <mergeCell ref="B41:C41"/>
    <mergeCell ref="D41:E41"/>
    <mergeCell ref="G41:I41"/>
    <mergeCell ref="J41:K41"/>
    <mergeCell ref="L41:M41"/>
    <mergeCell ref="Q41:R41"/>
    <mergeCell ref="S41:U41"/>
    <mergeCell ref="B40:C40"/>
    <mergeCell ref="D40:E40"/>
    <mergeCell ref="G40:I40"/>
    <mergeCell ref="J40:K40"/>
    <mergeCell ref="L40:M40"/>
    <mergeCell ref="Q40:R40"/>
    <mergeCell ref="S38:U38"/>
    <mergeCell ref="B39:C39"/>
    <mergeCell ref="D39:E39"/>
    <mergeCell ref="G39:I39"/>
    <mergeCell ref="J39:K39"/>
    <mergeCell ref="L39:M39"/>
    <mergeCell ref="Q39:R39"/>
    <mergeCell ref="S39:U39"/>
    <mergeCell ref="B38:C38"/>
    <mergeCell ref="D38:E38"/>
    <mergeCell ref="G38:I38"/>
    <mergeCell ref="J38:K38"/>
    <mergeCell ref="L38:M38"/>
    <mergeCell ref="Q38:R38"/>
    <mergeCell ref="S36:U36"/>
    <mergeCell ref="B37:C37"/>
    <mergeCell ref="D37:E37"/>
    <mergeCell ref="G37:I37"/>
    <mergeCell ref="J37:K37"/>
    <mergeCell ref="L37:M37"/>
    <mergeCell ref="Q37:R37"/>
    <mergeCell ref="S37:U37"/>
    <mergeCell ref="B36:C36"/>
    <mergeCell ref="D36:E36"/>
    <mergeCell ref="G36:I36"/>
    <mergeCell ref="J36:K36"/>
    <mergeCell ref="L36:M36"/>
    <mergeCell ref="Q36:R36"/>
    <mergeCell ref="S34:U34"/>
    <mergeCell ref="B35:C35"/>
    <mergeCell ref="D35:E35"/>
    <mergeCell ref="G35:I35"/>
    <mergeCell ref="J35:K35"/>
    <mergeCell ref="L35:M35"/>
    <mergeCell ref="Q35:R35"/>
    <mergeCell ref="S35:U35"/>
    <mergeCell ref="B34:C34"/>
    <mergeCell ref="D34:E34"/>
    <mergeCell ref="G34:I34"/>
    <mergeCell ref="J34:K34"/>
    <mergeCell ref="L34:M34"/>
    <mergeCell ref="Q34:R34"/>
    <mergeCell ref="S32:U32"/>
    <mergeCell ref="B33:C33"/>
    <mergeCell ref="D33:E33"/>
    <mergeCell ref="G33:I33"/>
    <mergeCell ref="J33:K33"/>
    <mergeCell ref="L33:M33"/>
    <mergeCell ref="Q33:R33"/>
    <mergeCell ref="S33:U33"/>
    <mergeCell ref="B32:C32"/>
    <mergeCell ref="D32:E32"/>
    <mergeCell ref="G32:I32"/>
    <mergeCell ref="J32:K32"/>
    <mergeCell ref="L32:M32"/>
    <mergeCell ref="Q32:R32"/>
    <mergeCell ref="S30:U30"/>
    <mergeCell ref="B31:C31"/>
    <mergeCell ref="D31:E31"/>
    <mergeCell ref="G31:I31"/>
    <mergeCell ref="J31:K31"/>
    <mergeCell ref="L31:M31"/>
    <mergeCell ref="Q31:R31"/>
    <mergeCell ref="S31:U31"/>
    <mergeCell ref="B30:C30"/>
    <mergeCell ref="D30:E30"/>
    <mergeCell ref="G30:I30"/>
    <mergeCell ref="J30:K30"/>
    <mergeCell ref="L30:M30"/>
    <mergeCell ref="Q30:R30"/>
    <mergeCell ref="S28:U28"/>
    <mergeCell ref="B29:C29"/>
    <mergeCell ref="D29:E29"/>
    <mergeCell ref="G29:I29"/>
    <mergeCell ref="J29:K29"/>
    <mergeCell ref="L29:M29"/>
    <mergeCell ref="Q29:R29"/>
    <mergeCell ref="S29:U29"/>
    <mergeCell ref="B28:C28"/>
    <mergeCell ref="D28:E28"/>
    <mergeCell ref="G28:I28"/>
    <mergeCell ref="J28:K28"/>
    <mergeCell ref="L28:M28"/>
    <mergeCell ref="Q28:R28"/>
    <mergeCell ref="S26:U26"/>
    <mergeCell ref="B27:C27"/>
    <mergeCell ref="D27:E27"/>
    <mergeCell ref="G27:I27"/>
    <mergeCell ref="J27:K27"/>
    <mergeCell ref="L27:M27"/>
    <mergeCell ref="Q27:R27"/>
    <mergeCell ref="S27:U27"/>
    <mergeCell ref="B26:C26"/>
    <mergeCell ref="D26:E26"/>
    <mergeCell ref="G26:I26"/>
    <mergeCell ref="J26:K26"/>
    <mergeCell ref="L26:M26"/>
    <mergeCell ref="Q26:R26"/>
    <mergeCell ref="S24:U24"/>
    <mergeCell ref="B25:C25"/>
    <mergeCell ref="D25:E25"/>
    <mergeCell ref="G25:I25"/>
    <mergeCell ref="J25:K25"/>
    <mergeCell ref="L25:M25"/>
    <mergeCell ref="Q25:R25"/>
    <mergeCell ref="S25:U25"/>
    <mergeCell ref="B24:C24"/>
    <mergeCell ref="D24:E24"/>
    <mergeCell ref="G24:I24"/>
    <mergeCell ref="J24:K24"/>
    <mergeCell ref="L24:M24"/>
    <mergeCell ref="Q24:R24"/>
    <mergeCell ref="S22:U22"/>
    <mergeCell ref="B23:C23"/>
    <mergeCell ref="D23:E23"/>
    <mergeCell ref="G23:I23"/>
    <mergeCell ref="J23:K23"/>
    <mergeCell ref="L23:M23"/>
    <mergeCell ref="Q23:R23"/>
    <mergeCell ref="S23:U23"/>
    <mergeCell ref="B22:C22"/>
    <mergeCell ref="D22:E22"/>
    <mergeCell ref="G22:I22"/>
    <mergeCell ref="J22:K22"/>
    <mergeCell ref="L22:M22"/>
    <mergeCell ref="Q22:R22"/>
    <mergeCell ref="S20:U20"/>
    <mergeCell ref="B21:C21"/>
    <mergeCell ref="D21:E21"/>
    <mergeCell ref="G21:I21"/>
    <mergeCell ref="J21:K21"/>
    <mergeCell ref="L21:M21"/>
    <mergeCell ref="Q21:R21"/>
    <mergeCell ref="S21:U21"/>
    <mergeCell ref="B20:C20"/>
    <mergeCell ref="D20:E20"/>
    <mergeCell ref="G20:I20"/>
    <mergeCell ref="J20:K20"/>
    <mergeCell ref="L20:M20"/>
    <mergeCell ref="Q20:R20"/>
    <mergeCell ref="S18:U18"/>
    <mergeCell ref="B19:C19"/>
    <mergeCell ref="D19:E19"/>
    <mergeCell ref="G19:I19"/>
    <mergeCell ref="J19:K19"/>
    <mergeCell ref="L19:M19"/>
    <mergeCell ref="Q19:R19"/>
    <mergeCell ref="S19:U19"/>
    <mergeCell ref="B18:C18"/>
    <mergeCell ref="D18:E18"/>
    <mergeCell ref="G18:I18"/>
    <mergeCell ref="J18:K18"/>
    <mergeCell ref="L18:M18"/>
    <mergeCell ref="Q18:R18"/>
    <mergeCell ref="S16:U16"/>
    <mergeCell ref="B17:C17"/>
    <mergeCell ref="D17:E17"/>
    <mergeCell ref="G17:I17"/>
    <mergeCell ref="J17:K17"/>
    <mergeCell ref="L17:M17"/>
    <mergeCell ref="Q17:R17"/>
    <mergeCell ref="S17:U17"/>
    <mergeCell ref="B16:C16"/>
    <mergeCell ref="D16:E16"/>
    <mergeCell ref="G16:I16"/>
    <mergeCell ref="J16:K16"/>
    <mergeCell ref="L16:M16"/>
    <mergeCell ref="Q16:R16"/>
    <mergeCell ref="S14:U14"/>
    <mergeCell ref="B15:C15"/>
    <mergeCell ref="D15:E15"/>
    <mergeCell ref="G15:I15"/>
    <mergeCell ref="J15:K15"/>
    <mergeCell ref="L15:M15"/>
    <mergeCell ref="Q15:R15"/>
    <mergeCell ref="S15:U15"/>
    <mergeCell ref="B14:C14"/>
    <mergeCell ref="D14:E14"/>
    <mergeCell ref="G14:I14"/>
    <mergeCell ref="J14:K14"/>
    <mergeCell ref="L14:M14"/>
    <mergeCell ref="Q14:R14"/>
    <mergeCell ref="B13:C13"/>
    <mergeCell ref="D13:E13"/>
    <mergeCell ref="G13:I13"/>
    <mergeCell ref="J13:K13"/>
    <mergeCell ref="L13:M13"/>
    <mergeCell ref="Q13:R13"/>
    <mergeCell ref="B12:C12"/>
    <mergeCell ref="D12:E12"/>
    <mergeCell ref="G12:I12"/>
    <mergeCell ref="J12:K12"/>
    <mergeCell ref="L12:M12"/>
    <mergeCell ref="Q12:R12"/>
    <mergeCell ref="B11:C11"/>
    <mergeCell ref="D11:E11"/>
    <mergeCell ref="G11:I11"/>
    <mergeCell ref="J11:K11"/>
    <mergeCell ref="L11:M11"/>
    <mergeCell ref="Q11:R11"/>
    <mergeCell ref="S9:U9"/>
    <mergeCell ref="B10:C10"/>
    <mergeCell ref="D10:E10"/>
    <mergeCell ref="G10:I10"/>
    <mergeCell ref="J10:K10"/>
    <mergeCell ref="L10:M10"/>
    <mergeCell ref="Q10:R10"/>
    <mergeCell ref="S10:U10"/>
    <mergeCell ref="B9:C9"/>
    <mergeCell ref="D9:E9"/>
    <mergeCell ref="G9:I9"/>
    <mergeCell ref="J9:K9"/>
    <mergeCell ref="L9:M9"/>
    <mergeCell ref="Q9:R9"/>
    <mergeCell ref="B1:U1"/>
    <mergeCell ref="B2:U2"/>
    <mergeCell ref="B3:U3"/>
    <mergeCell ref="B4:C5"/>
    <mergeCell ref="D4:E5"/>
    <mergeCell ref="F4:F5"/>
    <mergeCell ref="G4:K4"/>
    <mergeCell ref="L4:M4"/>
    <mergeCell ref="N4:R4"/>
    <mergeCell ref="S4:U5"/>
    <mergeCell ref="B8:C8"/>
    <mergeCell ref="D8:E8"/>
    <mergeCell ref="G8:I8"/>
    <mergeCell ref="J8:K8"/>
    <mergeCell ref="L8:M8"/>
    <mergeCell ref="Q8:R8"/>
    <mergeCell ref="B7:C7"/>
    <mergeCell ref="D7:E7"/>
    <mergeCell ref="G7:I7"/>
    <mergeCell ref="J7:K7"/>
    <mergeCell ref="L7:M7"/>
    <mergeCell ref="Q7:R7"/>
    <mergeCell ref="G5:I5"/>
    <mergeCell ref="J5:K5"/>
    <mergeCell ref="L5:M5"/>
    <mergeCell ref="Q5:R5"/>
    <mergeCell ref="B6:C6"/>
    <mergeCell ref="D6:E6"/>
    <mergeCell ref="G6:I6"/>
    <mergeCell ref="J6:K6"/>
    <mergeCell ref="L6:M6"/>
    <mergeCell ref="Q6:R6"/>
    <mergeCell ref="D160:E160"/>
    <mergeCell ref="G160:I160"/>
    <mergeCell ref="J160:K160"/>
    <mergeCell ref="L160:M160"/>
    <mergeCell ref="Q160:R160"/>
    <mergeCell ref="S160:U160"/>
    <mergeCell ref="B161:U161"/>
    <mergeCell ref="B162:C163"/>
    <mergeCell ref="D162:E163"/>
    <mergeCell ref="F162:F163"/>
    <mergeCell ref="G162:K162"/>
    <mergeCell ref="N162:R162"/>
    <mergeCell ref="S162:U163"/>
    <mergeCell ref="B172:C172"/>
    <mergeCell ref="D172:E172"/>
    <mergeCell ref="G172:I172"/>
    <mergeCell ref="J172:K172"/>
    <mergeCell ref="L172:M172"/>
    <mergeCell ref="Q172:R172"/>
    <mergeCell ref="S172:U172"/>
    <mergeCell ref="G163:I163"/>
    <mergeCell ref="J163:K163"/>
    <mergeCell ref="L163:M163"/>
    <mergeCell ref="Q163:R163"/>
    <mergeCell ref="L162:M162"/>
    <mergeCell ref="Q165:R165"/>
    <mergeCell ref="S165:U165"/>
    <mergeCell ref="B164:C164"/>
    <mergeCell ref="D164:E164"/>
    <mergeCell ref="G164:I164"/>
    <mergeCell ref="J164:K164"/>
    <mergeCell ref="L164:M164"/>
    <mergeCell ref="S190:U190"/>
    <mergeCell ref="B194:U194"/>
    <mergeCell ref="B195:C196"/>
    <mergeCell ref="D195:E196"/>
    <mergeCell ref="F195:F196"/>
    <mergeCell ref="G195:K195"/>
    <mergeCell ref="N195:R195"/>
    <mergeCell ref="S195:U196"/>
    <mergeCell ref="B228:C228"/>
    <mergeCell ref="D228:E228"/>
    <mergeCell ref="G228:I228"/>
    <mergeCell ref="J228:K228"/>
    <mergeCell ref="L228:M228"/>
    <mergeCell ref="Q228:R228"/>
    <mergeCell ref="S228:U228"/>
    <mergeCell ref="B229:C229"/>
    <mergeCell ref="D229:E229"/>
    <mergeCell ref="G229:I229"/>
    <mergeCell ref="J229:K229"/>
    <mergeCell ref="L229:M229"/>
    <mergeCell ref="Q229:R229"/>
    <mergeCell ref="S229:U229"/>
    <mergeCell ref="L195:M195"/>
    <mergeCell ref="S197:U197"/>
    <mergeCell ref="B198:C198"/>
    <mergeCell ref="D198:E198"/>
    <mergeCell ref="G198:I198"/>
    <mergeCell ref="J198:K198"/>
    <mergeCell ref="L198:M198"/>
    <mergeCell ref="Q198:R198"/>
    <mergeCell ref="S198:U198"/>
    <mergeCell ref="B197:C197"/>
    <mergeCell ref="B230:C230"/>
    <mergeCell ref="D230:E230"/>
    <mergeCell ref="G230:I230"/>
    <mergeCell ref="J230:K230"/>
    <mergeCell ref="L230:M230"/>
    <mergeCell ref="Q230:R230"/>
    <mergeCell ref="S230:U230"/>
    <mergeCell ref="B231:C231"/>
    <mergeCell ref="D231:E231"/>
    <mergeCell ref="G231:I231"/>
    <mergeCell ref="J231:K231"/>
    <mergeCell ref="L231:M231"/>
    <mergeCell ref="Q231:R231"/>
    <mergeCell ref="S231:U231"/>
    <mergeCell ref="B233:U233"/>
    <mergeCell ref="B234:C235"/>
    <mergeCell ref="D234:E235"/>
    <mergeCell ref="F234:F235"/>
    <mergeCell ref="G234:K234"/>
    <mergeCell ref="N234:R234"/>
    <mergeCell ref="S234:U235"/>
    <mergeCell ref="G235:I235"/>
    <mergeCell ref="J235:K235"/>
    <mergeCell ref="L235:M235"/>
    <mergeCell ref="Q235:R235"/>
    <mergeCell ref="B270:C270"/>
    <mergeCell ref="D270:E270"/>
    <mergeCell ref="G270:I270"/>
    <mergeCell ref="J270:K270"/>
    <mergeCell ref="L270:M270"/>
    <mergeCell ref="S270:U270"/>
    <mergeCell ref="B271:C271"/>
    <mergeCell ref="D271:E271"/>
    <mergeCell ref="G271:I271"/>
    <mergeCell ref="J271:K271"/>
    <mergeCell ref="L271:M271"/>
    <mergeCell ref="Q271:R271"/>
    <mergeCell ref="S271:U271"/>
    <mergeCell ref="B272:C272"/>
    <mergeCell ref="D272:E272"/>
    <mergeCell ref="G272:I272"/>
    <mergeCell ref="J272:K272"/>
    <mergeCell ref="L272:M272"/>
    <mergeCell ref="Q272:R272"/>
    <mergeCell ref="S272:U272"/>
    <mergeCell ref="B280:C280"/>
    <mergeCell ref="D280:E280"/>
    <mergeCell ref="G280:I280"/>
    <mergeCell ref="J280:K280"/>
    <mergeCell ref="L280:M280"/>
    <mergeCell ref="Q280:R280"/>
    <mergeCell ref="S280:U280"/>
    <mergeCell ref="G273:H273"/>
    <mergeCell ref="Q273:R273"/>
    <mergeCell ref="B275:U275"/>
    <mergeCell ref="B276:C277"/>
    <mergeCell ref="D276:E277"/>
    <mergeCell ref="F276:F277"/>
    <mergeCell ref="G276:K276"/>
    <mergeCell ref="N276:R276"/>
    <mergeCell ref="S276:U277"/>
    <mergeCell ref="B278:C279"/>
    <mergeCell ref="D278:E278"/>
    <mergeCell ref="G278:I278"/>
    <mergeCell ref="J278:K278"/>
    <mergeCell ref="L278:M278"/>
    <mergeCell ref="N278:N279"/>
    <mergeCell ref="Q278:R278"/>
    <mergeCell ref="S278:U278"/>
    <mergeCell ref="D279:E279"/>
    <mergeCell ref="G279:I279"/>
    <mergeCell ref="J279:K279"/>
    <mergeCell ref="L279:M279"/>
    <mergeCell ref="Q279:R279"/>
    <mergeCell ref="S279:U279"/>
    <mergeCell ref="G277:I277"/>
    <mergeCell ref="J277:K277"/>
  </mergeCells>
  <hyperlinks>
    <hyperlink ref="Q223:R223" r:id="rId1" display="..\..\Varios\2019-10-07 Cálculos incumplimiento fondeo Ambiental.xlsx" xr:uid="{4AE66DDD-8F12-4640-8077-FD682B55A8B2}"/>
  </hyperlinks>
  <pageMargins left="0.70866141732283472" right="0.70866141732283472" top="0.74803149606299213" bottom="0.74803149606299213" header="0.31496062992125984" footer="0.31496062992125984"/>
  <pageSetup paperSize="9" scale="33" fitToHeight="0" orientation="portrait"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86437-BB7C-4A8E-AF67-B43D0FDFFC5C}">
  <dimension ref="B1:N135"/>
  <sheetViews>
    <sheetView topLeftCell="A94" zoomScaleNormal="100" zoomScaleSheetLayoutView="100" zoomScalePageLayoutView="110" workbookViewId="0">
      <selection activeCell="N58" sqref="N58"/>
    </sheetView>
  </sheetViews>
  <sheetFormatPr baseColWidth="10" defaultColWidth="11.42578125" defaultRowHeight="15" x14ac:dyDescent="0.25"/>
  <cols>
    <col min="1" max="1" width="3.7109375" style="157" customWidth="1"/>
    <col min="2" max="2" width="4.7109375" style="157" customWidth="1"/>
    <col min="3" max="3" width="8.28515625" style="157" customWidth="1"/>
    <col min="4" max="4" width="8" style="157" customWidth="1"/>
    <col min="5" max="5" width="11.42578125" style="157"/>
    <col min="6" max="6" width="11.85546875" style="157" customWidth="1"/>
    <col min="7" max="7" width="9.5703125" style="157" customWidth="1"/>
    <col min="8" max="8" width="12" style="157" customWidth="1"/>
    <col min="9" max="9" width="13.85546875" style="157" bestFit="1" customWidth="1"/>
    <col min="10" max="10" width="13" style="157" customWidth="1"/>
    <col min="11" max="11" width="13.42578125" style="157" customWidth="1"/>
    <col min="12" max="12" width="6.85546875" style="157" customWidth="1"/>
    <col min="13" max="16384" width="11.42578125" style="157"/>
  </cols>
  <sheetData>
    <row r="1" spans="2:12" x14ac:dyDescent="0.25">
      <c r="B1" s="918"/>
      <c r="C1" s="919"/>
      <c r="D1" s="920"/>
      <c r="E1" s="924" t="s">
        <v>390</v>
      </c>
      <c r="F1" s="924"/>
      <c r="G1" s="924"/>
      <c r="H1" s="924"/>
      <c r="I1" s="924"/>
      <c r="J1" s="924"/>
      <c r="K1" s="926"/>
      <c r="L1" s="927"/>
    </row>
    <row r="2" spans="2:12" ht="1.5" customHeight="1" x14ac:dyDescent="0.25">
      <c r="B2" s="921"/>
      <c r="C2" s="922"/>
      <c r="D2" s="923"/>
      <c r="E2" s="925"/>
      <c r="F2" s="925"/>
      <c r="G2" s="925"/>
      <c r="H2" s="925"/>
      <c r="I2" s="925"/>
      <c r="J2" s="925"/>
      <c r="K2" s="928"/>
      <c r="L2" s="929"/>
    </row>
    <row r="3" spans="2:12" ht="3.75" customHeight="1" x14ac:dyDescent="0.25">
      <c r="B3" s="921"/>
      <c r="C3" s="922"/>
      <c r="D3" s="923"/>
      <c r="E3" s="925"/>
      <c r="F3" s="925"/>
      <c r="G3" s="925"/>
      <c r="H3" s="925"/>
      <c r="I3" s="925"/>
      <c r="J3" s="925"/>
      <c r="K3" s="928"/>
      <c r="L3" s="929"/>
    </row>
    <row r="4" spans="2:12" ht="20.25" customHeight="1" x14ac:dyDescent="0.25">
      <c r="B4" s="921"/>
      <c r="C4" s="922"/>
      <c r="D4" s="923"/>
      <c r="E4" s="930" t="s">
        <v>484</v>
      </c>
      <c r="F4" s="930"/>
      <c r="G4" s="930"/>
      <c r="H4" s="930"/>
      <c r="I4" s="930"/>
      <c r="J4" s="930"/>
      <c r="K4" s="928"/>
      <c r="L4" s="929"/>
    </row>
    <row r="5" spans="2:12" ht="4.5" customHeight="1" x14ac:dyDescent="0.25">
      <c r="B5" s="921"/>
      <c r="C5" s="922"/>
      <c r="D5" s="923"/>
      <c r="E5" s="931"/>
      <c r="F5" s="931"/>
      <c r="G5" s="931"/>
      <c r="H5" s="931"/>
      <c r="I5" s="932" t="s">
        <v>459</v>
      </c>
      <c r="J5" s="933"/>
      <c r="K5" s="928"/>
      <c r="L5" s="929"/>
    </row>
    <row r="6" spans="2:12" ht="24.95" customHeight="1" x14ac:dyDescent="0.25">
      <c r="B6" s="921"/>
      <c r="C6" s="922"/>
      <c r="D6" s="923"/>
      <c r="E6" s="159" t="s">
        <v>457</v>
      </c>
      <c r="F6" s="160"/>
      <c r="G6" s="161" t="s">
        <v>458</v>
      </c>
      <c r="H6" s="160"/>
      <c r="I6" s="932"/>
      <c r="J6" s="933"/>
      <c r="K6" s="934"/>
      <c r="L6" s="935"/>
    </row>
    <row r="7" spans="2:12" ht="24.95" customHeight="1" x14ac:dyDescent="0.25">
      <c r="B7" s="915" t="s">
        <v>392</v>
      </c>
      <c r="C7" s="915"/>
      <c r="D7" s="915"/>
      <c r="E7" s="915" t="s">
        <v>109</v>
      </c>
      <c r="F7" s="915"/>
      <c r="G7" s="915" t="s">
        <v>110</v>
      </c>
      <c r="H7" s="915"/>
      <c r="I7" s="203" t="s">
        <v>4</v>
      </c>
      <c r="J7" s="203" t="s">
        <v>2</v>
      </c>
      <c r="K7" s="916" t="s">
        <v>0</v>
      </c>
      <c r="L7" s="916"/>
    </row>
    <row r="8" spans="2:12" ht="24.95" customHeight="1" x14ac:dyDescent="0.25">
      <c r="B8" s="917" t="s">
        <v>395</v>
      </c>
      <c r="C8" s="917"/>
      <c r="D8" s="917"/>
      <c r="E8" s="915" t="s">
        <v>396</v>
      </c>
      <c r="F8" s="915"/>
      <c r="G8" s="915" t="s">
        <v>396</v>
      </c>
      <c r="H8" s="915"/>
      <c r="I8" s="162">
        <v>41944</v>
      </c>
      <c r="J8" s="203">
        <v>1</v>
      </c>
      <c r="K8" s="916" t="s">
        <v>460</v>
      </c>
      <c r="L8" s="916"/>
    </row>
    <row r="9" spans="2:12" ht="18.75" customHeight="1" x14ac:dyDescent="0.25">
      <c r="B9" s="974" t="s">
        <v>385</v>
      </c>
      <c r="C9" s="975"/>
      <c r="D9" s="975"/>
      <c r="E9" s="975"/>
      <c r="F9" s="975"/>
      <c r="G9" s="975"/>
      <c r="H9" s="975"/>
      <c r="I9" s="975"/>
      <c r="J9" s="975"/>
      <c r="K9" s="975"/>
      <c r="L9" s="976"/>
    </row>
    <row r="10" spans="2:12" ht="15.75" customHeight="1" x14ac:dyDescent="0.25">
      <c r="B10" s="912"/>
      <c r="C10" s="913"/>
      <c r="D10" s="913"/>
      <c r="E10" s="913"/>
      <c r="F10" s="913"/>
      <c r="G10" s="914"/>
      <c r="H10" s="912"/>
      <c r="I10" s="913"/>
      <c r="J10" s="913"/>
      <c r="K10" s="913"/>
      <c r="L10" s="914"/>
    </row>
    <row r="11" spans="2:12" ht="15" customHeight="1" x14ac:dyDescent="0.25">
      <c r="B11" s="912"/>
      <c r="C11" s="913"/>
      <c r="D11" s="913"/>
      <c r="E11" s="913"/>
      <c r="F11" s="913"/>
      <c r="G11" s="914"/>
      <c r="H11" s="912"/>
      <c r="I11" s="913"/>
      <c r="J11" s="913"/>
      <c r="K11" s="913"/>
      <c r="L11" s="914"/>
    </row>
    <row r="12" spans="2:12" ht="15" customHeight="1" x14ac:dyDescent="0.25">
      <c r="B12" s="912"/>
      <c r="C12" s="913"/>
      <c r="D12" s="913"/>
      <c r="E12" s="913"/>
      <c r="F12" s="913"/>
      <c r="G12" s="914"/>
      <c r="H12" s="912"/>
      <c r="I12" s="913"/>
      <c r="J12" s="913"/>
      <c r="K12" s="913"/>
      <c r="L12" s="914"/>
    </row>
    <row r="13" spans="2:12" ht="15" customHeight="1" x14ac:dyDescent="0.25">
      <c r="B13" s="912"/>
      <c r="C13" s="913"/>
      <c r="D13" s="913"/>
      <c r="E13" s="913"/>
      <c r="F13" s="913"/>
      <c r="G13" s="914"/>
      <c r="H13" s="912"/>
      <c r="I13" s="913"/>
      <c r="J13" s="913"/>
      <c r="K13" s="913"/>
      <c r="L13" s="914"/>
    </row>
    <row r="14" spans="2:12" ht="15" customHeight="1" x14ac:dyDescent="0.25">
      <c r="B14" s="912"/>
      <c r="C14" s="913"/>
      <c r="D14" s="913"/>
      <c r="E14" s="913"/>
      <c r="F14" s="913"/>
      <c r="G14" s="914"/>
      <c r="H14" s="912"/>
      <c r="I14" s="913"/>
      <c r="J14" s="913"/>
      <c r="K14" s="913"/>
      <c r="L14" s="914"/>
    </row>
    <row r="15" spans="2:12" ht="15" customHeight="1" x14ac:dyDescent="0.25">
      <c r="B15" s="912"/>
      <c r="C15" s="913"/>
      <c r="D15" s="913"/>
      <c r="E15" s="913"/>
      <c r="F15" s="913"/>
      <c r="G15" s="914"/>
      <c r="H15" s="912"/>
      <c r="I15" s="913"/>
      <c r="J15" s="913"/>
      <c r="K15" s="913"/>
      <c r="L15" s="914"/>
    </row>
    <row r="16" spans="2:12" ht="15" customHeight="1" x14ac:dyDescent="0.25">
      <c r="B16" s="912"/>
      <c r="C16" s="913"/>
      <c r="D16" s="913"/>
      <c r="E16" s="913"/>
      <c r="F16" s="913"/>
      <c r="G16" s="914"/>
      <c r="H16" s="912"/>
      <c r="I16" s="913"/>
      <c r="J16" s="913"/>
      <c r="K16" s="913"/>
      <c r="L16" s="914"/>
    </row>
    <row r="17" spans="2:12" ht="15" customHeight="1" x14ac:dyDescent="0.25">
      <c r="B17" s="912"/>
      <c r="C17" s="913"/>
      <c r="D17" s="913"/>
      <c r="E17" s="913"/>
      <c r="F17" s="913"/>
      <c r="G17" s="914"/>
      <c r="H17" s="912"/>
      <c r="I17" s="913"/>
      <c r="J17" s="913"/>
      <c r="K17" s="913"/>
      <c r="L17" s="914"/>
    </row>
    <row r="18" spans="2:12" ht="15" customHeight="1" x14ac:dyDescent="0.25">
      <c r="B18" s="912"/>
      <c r="C18" s="913"/>
      <c r="D18" s="913"/>
      <c r="E18" s="913"/>
      <c r="F18" s="913"/>
      <c r="G18" s="914"/>
      <c r="H18" s="912"/>
      <c r="I18" s="913"/>
      <c r="J18" s="913"/>
      <c r="K18" s="913"/>
      <c r="L18" s="914"/>
    </row>
    <row r="19" spans="2:12" ht="15" customHeight="1" x14ac:dyDescent="0.25">
      <c r="B19" s="912"/>
      <c r="C19" s="913"/>
      <c r="D19" s="913"/>
      <c r="E19" s="913"/>
      <c r="F19" s="913"/>
      <c r="G19" s="914"/>
      <c r="H19" s="912"/>
      <c r="I19" s="913"/>
      <c r="J19" s="913"/>
      <c r="K19" s="913"/>
      <c r="L19" s="914"/>
    </row>
    <row r="20" spans="2:12" ht="15" customHeight="1" x14ac:dyDescent="0.25">
      <c r="B20" s="912"/>
      <c r="C20" s="913"/>
      <c r="D20" s="913"/>
      <c r="E20" s="913"/>
      <c r="F20" s="913"/>
      <c r="G20" s="914"/>
      <c r="H20" s="912"/>
      <c r="I20" s="913"/>
      <c r="J20" s="913"/>
      <c r="K20" s="913"/>
      <c r="L20" s="914"/>
    </row>
    <row r="21" spans="2:12" ht="15" customHeight="1" x14ac:dyDescent="0.25">
      <c r="B21" s="912"/>
      <c r="C21" s="913"/>
      <c r="D21" s="913"/>
      <c r="E21" s="913"/>
      <c r="F21" s="913"/>
      <c r="G21" s="914"/>
      <c r="H21" s="912"/>
      <c r="I21" s="913"/>
      <c r="J21" s="913"/>
      <c r="K21" s="913"/>
      <c r="L21" s="914"/>
    </row>
    <row r="22" spans="2:12" ht="15" customHeight="1" x14ac:dyDescent="0.25">
      <c r="B22" s="912"/>
      <c r="C22" s="913"/>
      <c r="D22" s="913"/>
      <c r="E22" s="913"/>
      <c r="F22" s="913"/>
      <c r="G22" s="914"/>
      <c r="H22" s="912"/>
      <c r="I22" s="913"/>
      <c r="J22" s="913"/>
      <c r="K22" s="913"/>
      <c r="L22" s="914"/>
    </row>
    <row r="23" spans="2:12" ht="15" customHeight="1" thickBot="1" x14ac:dyDescent="0.3">
      <c r="B23" s="912"/>
      <c r="C23" s="913"/>
      <c r="D23" s="913"/>
      <c r="E23" s="913"/>
      <c r="F23" s="913"/>
      <c r="G23" s="914"/>
      <c r="H23" s="912"/>
      <c r="I23" s="913"/>
      <c r="J23" s="913"/>
      <c r="K23" s="913"/>
      <c r="L23" s="914"/>
    </row>
    <row r="24" spans="2:12" ht="15" customHeight="1" x14ac:dyDescent="0.25">
      <c r="B24" s="977" t="s">
        <v>906</v>
      </c>
      <c r="C24" s="978"/>
      <c r="D24" s="978"/>
      <c r="E24" s="978"/>
      <c r="F24" s="978"/>
      <c r="G24" s="979"/>
      <c r="H24" s="983" t="s">
        <v>907</v>
      </c>
      <c r="I24" s="984"/>
      <c r="J24" s="984"/>
      <c r="K24" s="984"/>
      <c r="L24" s="985"/>
    </row>
    <row r="25" spans="2:12" ht="38.25" customHeight="1" thickBot="1" x14ac:dyDescent="0.3">
      <c r="B25" s="980"/>
      <c r="C25" s="981"/>
      <c r="D25" s="981"/>
      <c r="E25" s="981"/>
      <c r="F25" s="981"/>
      <c r="G25" s="982"/>
      <c r="H25" s="986"/>
      <c r="I25" s="987"/>
      <c r="J25" s="987"/>
      <c r="K25" s="987"/>
      <c r="L25" s="988"/>
    </row>
    <row r="26" spans="2:12" ht="15.75" customHeight="1" x14ac:dyDescent="0.25">
      <c r="B26" s="912"/>
      <c r="C26" s="913"/>
      <c r="D26" s="913"/>
      <c r="E26" s="913"/>
      <c r="F26" s="913"/>
      <c r="G26" s="914"/>
      <c r="H26" s="912"/>
      <c r="I26" s="913"/>
      <c r="J26" s="913"/>
      <c r="K26" s="913"/>
      <c r="L26" s="914"/>
    </row>
    <row r="27" spans="2:12" x14ac:dyDescent="0.25">
      <c r="B27" s="912"/>
      <c r="C27" s="913"/>
      <c r="D27" s="913"/>
      <c r="E27" s="913"/>
      <c r="F27" s="913"/>
      <c r="G27" s="914"/>
      <c r="H27" s="912"/>
      <c r="I27" s="913"/>
      <c r="J27" s="913"/>
      <c r="K27" s="913"/>
      <c r="L27" s="914"/>
    </row>
    <row r="28" spans="2:12" x14ac:dyDescent="0.25">
      <c r="B28" s="912"/>
      <c r="C28" s="913"/>
      <c r="D28" s="913"/>
      <c r="E28" s="913"/>
      <c r="F28" s="913"/>
      <c r="G28" s="914"/>
      <c r="H28" s="912"/>
      <c r="I28" s="913"/>
      <c r="J28" s="913"/>
      <c r="K28" s="913"/>
      <c r="L28" s="914"/>
    </row>
    <row r="29" spans="2:12" x14ac:dyDescent="0.25">
      <c r="B29" s="912"/>
      <c r="C29" s="913"/>
      <c r="D29" s="913"/>
      <c r="E29" s="913"/>
      <c r="F29" s="913"/>
      <c r="G29" s="914"/>
      <c r="H29" s="912"/>
      <c r="I29" s="913"/>
      <c r="J29" s="913"/>
      <c r="K29" s="913"/>
      <c r="L29" s="914"/>
    </row>
    <row r="30" spans="2:12" x14ac:dyDescent="0.25">
      <c r="B30" s="912"/>
      <c r="C30" s="913"/>
      <c r="D30" s="913"/>
      <c r="E30" s="913"/>
      <c r="F30" s="913"/>
      <c r="G30" s="914"/>
      <c r="H30" s="912"/>
      <c r="I30" s="913"/>
      <c r="J30" s="913"/>
      <c r="K30" s="913"/>
      <c r="L30" s="914"/>
    </row>
    <row r="31" spans="2:12" x14ac:dyDescent="0.25">
      <c r="B31" s="912"/>
      <c r="C31" s="913"/>
      <c r="D31" s="913"/>
      <c r="E31" s="913"/>
      <c r="F31" s="913"/>
      <c r="G31" s="914"/>
      <c r="H31" s="912"/>
      <c r="I31" s="913"/>
      <c r="J31" s="913"/>
      <c r="K31" s="913"/>
      <c r="L31" s="914"/>
    </row>
    <row r="32" spans="2:12" x14ac:dyDescent="0.25">
      <c r="B32" s="912"/>
      <c r="C32" s="913"/>
      <c r="D32" s="913"/>
      <c r="E32" s="913"/>
      <c r="F32" s="913"/>
      <c r="G32" s="914"/>
      <c r="H32" s="912"/>
      <c r="I32" s="913"/>
      <c r="J32" s="913"/>
      <c r="K32" s="913"/>
      <c r="L32" s="914"/>
    </row>
    <row r="33" spans="2:14" x14ac:dyDescent="0.25">
      <c r="B33" s="912"/>
      <c r="C33" s="913"/>
      <c r="D33" s="913"/>
      <c r="E33" s="913"/>
      <c r="F33" s="913"/>
      <c r="G33" s="914"/>
      <c r="H33" s="912"/>
      <c r="I33" s="913"/>
      <c r="J33" s="913"/>
      <c r="K33" s="913"/>
      <c r="L33" s="914"/>
    </row>
    <row r="34" spans="2:14" x14ac:dyDescent="0.25">
      <c r="B34" s="912"/>
      <c r="C34" s="913"/>
      <c r="D34" s="913"/>
      <c r="E34" s="913"/>
      <c r="F34" s="913"/>
      <c r="G34" s="914"/>
      <c r="H34" s="912"/>
      <c r="I34" s="913"/>
      <c r="J34" s="913"/>
      <c r="K34" s="913"/>
      <c r="L34" s="914"/>
    </row>
    <row r="35" spans="2:14" x14ac:dyDescent="0.25">
      <c r="B35" s="912"/>
      <c r="C35" s="913"/>
      <c r="D35" s="913"/>
      <c r="E35" s="913"/>
      <c r="F35" s="913"/>
      <c r="G35" s="914"/>
      <c r="H35" s="912"/>
      <c r="I35" s="913"/>
      <c r="J35" s="913"/>
      <c r="K35" s="913"/>
      <c r="L35" s="914"/>
      <c r="N35" s="54"/>
    </row>
    <row r="36" spans="2:14" x14ac:dyDescent="0.25">
      <c r="B36" s="912"/>
      <c r="C36" s="913"/>
      <c r="D36" s="913"/>
      <c r="E36" s="913"/>
      <c r="F36" s="913"/>
      <c r="G36" s="914"/>
      <c r="H36" s="912"/>
      <c r="I36" s="913"/>
      <c r="J36" s="913"/>
      <c r="K36" s="913"/>
      <c r="L36" s="914"/>
    </row>
    <row r="37" spans="2:14" x14ac:dyDescent="0.25">
      <c r="B37" s="912"/>
      <c r="C37" s="913"/>
      <c r="D37" s="913"/>
      <c r="E37" s="913"/>
      <c r="F37" s="913"/>
      <c r="G37" s="914"/>
      <c r="H37" s="912"/>
      <c r="I37" s="913"/>
      <c r="J37" s="913"/>
      <c r="K37" s="913"/>
      <c r="L37" s="914"/>
    </row>
    <row r="38" spans="2:14" x14ac:dyDescent="0.25">
      <c r="B38" s="912"/>
      <c r="C38" s="913"/>
      <c r="D38" s="913"/>
      <c r="E38" s="913"/>
      <c r="F38" s="913"/>
      <c r="G38" s="914"/>
      <c r="H38" s="912"/>
      <c r="I38" s="913"/>
      <c r="J38" s="913"/>
      <c r="K38" s="913"/>
      <c r="L38" s="914"/>
    </row>
    <row r="39" spans="2:14" ht="15.75" thickBot="1" x14ac:dyDescent="0.3">
      <c r="B39" s="912"/>
      <c r="C39" s="913"/>
      <c r="D39" s="913"/>
      <c r="E39" s="913"/>
      <c r="F39" s="913"/>
      <c r="G39" s="914"/>
      <c r="H39" s="912"/>
      <c r="I39" s="913"/>
      <c r="J39" s="913"/>
      <c r="K39" s="913"/>
      <c r="L39" s="914"/>
    </row>
    <row r="40" spans="2:14" ht="15" customHeight="1" x14ac:dyDescent="0.25">
      <c r="B40" s="983" t="s">
        <v>908</v>
      </c>
      <c r="C40" s="984"/>
      <c r="D40" s="984"/>
      <c r="E40" s="984"/>
      <c r="F40" s="984"/>
      <c r="G40" s="985"/>
      <c r="H40" s="989" t="s">
        <v>909</v>
      </c>
      <c r="I40" s="990"/>
      <c r="J40" s="990"/>
      <c r="K40" s="990"/>
      <c r="L40" s="991"/>
    </row>
    <row r="41" spans="2:14" ht="45" customHeight="1" thickBot="1" x14ac:dyDescent="0.3">
      <c r="B41" s="986"/>
      <c r="C41" s="987"/>
      <c r="D41" s="987"/>
      <c r="E41" s="987"/>
      <c r="F41" s="987"/>
      <c r="G41" s="988"/>
      <c r="H41" s="992"/>
      <c r="I41" s="993"/>
      <c r="J41" s="993"/>
      <c r="K41" s="993"/>
      <c r="L41" s="994"/>
    </row>
    <row r="42" spans="2:14" ht="22.5" customHeight="1" x14ac:dyDescent="0.25">
      <c r="B42" s="974" t="s">
        <v>384</v>
      </c>
      <c r="C42" s="975"/>
      <c r="D42" s="975"/>
      <c r="E42" s="975"/>
      <c r="F42" s="975"/>
      <c r="G42" s="975"/>
      <c r="H42" s="975"/>
      <c r="I42" s="975"/>
      <c r="J42" s="975"/>
      <c r="K42" s="975"/>
      <c r="L42" s="976"/>
    </row>
    <row r="43" spans="2:14" x14ac:dyDescent="0.25">
      <c r="B43" s="912"/>
      <c r="C43" s="913"/>
      <c r="D43" s="913"/>
      <c r="E43" s="913"/>
      <c r="F43" s="913"/>
      <c r="G43" s="914"/>
      <c r="H43" s="912"/>
      <c r="I43" s="913"/>
      <c r="J43" s="913"/>
      <c r="K43" s="913"/>
      <c r="L43" s="914"/>
    </row>
    <row r="44" spans="2:14" x14ac:dyDescent="0.25">
      <c r="B44" s="912"/>
      <c r="C44" s="913"/>
      <c r="D44" s="913"/>
      <c r="E44" s="913"/>
      <c r="F44" s="913"/>
      <c r="G44" s="914"/>
      <c r="H44" s="912"/>
      <c r="I44" s="913"/>
      <c r="J44" s="913"/>
      <c r="K44" s="913"/>
      <c r="L44" s="914"/>
    </row>
    <row r="45" spans="2:14" x14ac:dyDescent="0.25">
      <c r="B45" s="912"/>
      <c r="C45" s="913"/>
      <c r="D45" s="913"/>
      <c r="E45" s="913"/>
      <c r="F45" s="913"/>
      <c r="G45" s="914"/>
      <c r="H45" s="912"/>
      <c r="I45" s="913"/>
      <c r="J45" s="913"/>
      <c r="K45" s="913"/>
      <c r="L45" s="914"/>
    </row>
    <row r="46" spans="2:14" x14ac:dyDescent="0.25">
      <c r="B46" s="912"/>
      <c r="C46" s="913"/>
      <c r="D46" s="913"/>
      <c r="E46" s="913"/>
      <c r="F46" s="913"/>
      <c r="G46" s="914"/>
      <c r="H46" s="912"/>
      <c r="I46" s="913"/>
      <c r="J46" s="913"/>
      <c r="K46" s="913"/>
      <c r="L46" s="914"/>
    </row>
    <row r="47" spans="2:14" x14ac:dyDescent="0.25">
      <c r="B47" s="912"/>
      <c r="C47" s="913"/>
      <c r="D47" s="913"/>
      <c r="E47" s="913"/>
      <c r="F47" s="913"/>
      <c r="G47" s="914"/>
      <c r="H47" s="912"/>
      <c r="I47" s="913"/>
      <c r="J47" s="913"/>
      <c r="K47" s="913"/>
      <c r="L47" s="914"/>
    </row>
    <row r="48" spans="2:14" x14ac:dyDescent="0.25">
      <c r="B48" s="912"/>
      <c r="C48" s="913"/>
      <c r="D48" s="913"/>
      <c r="E48" s="913"/>
      <c r="F48" s="913"/>
      <c r="G48" s="914"/>
      <c r="H48" s="912"/>
      <c r="I48" s="913"/>
      <c r="J48" s="913"/>
      <c r="K48" s="913"/>
      <c r="L48" s="914"/>
    </row>
    <row r="49" spans="2:12" x14ac:dyDescent="0.25">
      <c r="B49" s="912"/>
      <c r="C49" s="913"/>
      <c r="D49" s="913"/>
      <c r="E49" s="913"/>
      <c r="F49" s="913"/>
      <c r="G49" s="914"/>
      <c r="H49" s="912"/>
      <c r="I49" s="913"/>
      <c r="J49" s="913"/>
      <c r="K49" s="913"/>
      <c r="L49" s="914"/>
    </row>
    <row r="50" spans="2:12" x14ac:dyDescent="0.25">
      <c r="B50" s="912"/>
      <c r="C50" s="913"/>
      <c r="D50" s="913"/>
      <c r="E50" s="913"/>
      <c r="F50" s="913"/>
      <c r="G50" s="914"/>
      <c r="H50" s="912"/>
      <c r="I50" s="913"/>
      <c r="J50" s="913"/>
      <c r="K50" s="913"/>
      <c r="L50" s="914"/>
    </row>
    <row r="51" spans="2:12" x14ac:dyDescent="0.25">
      <c r="B51" s="912"/>
      <c r="C51" s="913"/>
      <c r="D51" s="913"/>
      <c r="E51" s="913"/>
      <c r="F51" s="913"/>
      <c r="G51" s="914"/>
      <c r="H51" s="912"/>
      <c r="I51" s="913"/>
      <c r="J51" s="913"/>
      <c r="K51" s="913"/>
      <c r="L51" s="914"/>
    </row>
    <row r="52" spans="2:12" x14ac:dyDescent="0.25">
      <c r="B52" s="912"/>
      <c r="C52" s="913"/>
      <c r="D52" s="913"/>
      <c r="E52" s="913"/>
      <c r="F52" s="913"/>
      <c r="G52" s="914"/>
      <c r="H52" s="912"/>
      <c r="I52" s="913"/>
      <c r="J52" s="913"/>
      <c r="K52" s="913"/>
      <c r="L52" s="914"/>
    </row>
    <row r="53" spans="2:12" x14ac:dyDescent="0.25">
      <c r="B53" s="912"/>
      <c r="C53" s="913"/>
      <c r="D53" s="913"/>
      <c r="E53" s="913"/>
      <c r="F53" s="913"/>
      <c r="G53" s="914"/>
      <c r="H53" s="912"/>
      <c r="I53" s="913"/>
      <c r="J53" s="913"/>
      <c r="K53" s="913"/>
      <c r="L53" s="914"/>
    </row>
    <row r="54" spans="2:12" x14ac:dyDescent="0.25">
      <c r="B54" s="912"/>
      <c r="C54" s="913"/>
      <c r="D54" s="913"/>
      <c r="E54" s="913"/>
      <c r="F54" s="913"/>
      <c r="G54" s="914"/>
      <c r="H54" s="912"/>
      <c r="I54" s="913"/>
      <c r="J54" s="913"/>
      <c r="K54" s="913"/>
      <c r="L54" s="914"/>
    </row>
    <row r="55" spans="2:12" x14ac:dyDescent="0.25">
      <c r="B55" s="912"/>
      <c r="C55" s="913"/>
      <c r="D55" s="913"/>
      <c r="E55" s="913"/>
      <c r="F55" s="913"/>
      <c r="G55" s="914"/>
      <c r="H55" s="912"/>
      <c r="I55" s="913"/>
      <c r="J55" s="913"/>
      <c r="K55" s="913"/>
      <c r="L55" s="914"/>
    </row>
    <row r="56" spans="2:12" ht="15.75" thickBot="1" x14ac:dyDescent="0.3">
      <c r="B56" s="912"/>
      <c r="C56" s="913"/>
      <c r="D56" s="913"/>
      <c r="E56" s="913"/>
      <c r="F56" s="913"/>
      <c r="G56" s="914"/>
      <c r="H56" s="912"/>
      <c r="I56" s="913"/>
      <c r="J56" s="913"/>
      <c r="K56" s="913"/>
      <c r="L56" s="914"/>
    </row>
    <row r="57" spans="2:12" ht="15" customHeight="1" x14ac:dyDescent="0.25">
      <c r="B57" s="968" t="s">
        <v>910</v>
      </c>
      <c r="C57" s="969"/>
      <c r="D57" s="969"/>
      <c r="E57" s="969"/>
      <c r="F57" s="969"/>
      <c r="G57" s="969"/>
      <c r="H57" s="969"/>
      <c r="I57" s="969"/>
      <c r="J57" s="969"/>
      <c r="K57" s="969"/>
      <c r="L57" s="970"/>
    </row>
    <row r="58" spans="2:12" ht="37.5" customHeight="1" thickBot="1" x14ac:dyDescent="0.3">
      <c r="B58" s="971"/>
      <c r="C58" s="972"/>
      <c r="D58" s="972"/>
      <c r="E58" s="972"/>
      <c r="F58" s="972"/>
      <c r="G58" s="972"/>
      <c r="H58" s="972"/>
      <c r="I58" s="972"/>
      <c r="J58" s="972"/>
      <c r="K58" s="972"/>
      <c r="L58" s="973"/>
    </row>
    <row r="59" spans="2:12" x14ac:dyDescent="0.25">
      <c r="B59" s="912"/>
      <c r="C59" s="913"/>
      <c r="D59" s="913"/>
      <c r="E59" s="913"/>
      <c r="F59" s="913"/>
      <c r="G59" s="914"/>
      <c r="H59" s="912"/>
      <c r="I59" s="913"/>
      <c r="J59" s="913"/>
      <c r="K59" s="913"/>
      <c r="L59" s="914"/>
    </row>
    <row r="60" spans="2:12" x14ac:dyDescent="0.25">
      <c r="B60" s="912"/>
      <c r="C60" s="913"/>
      <c r="D60" s="913"/>
      <c r="E60" s="913"/>
      <c r="F60" s="913"/>
      <c r="G60" s="914"/>
      <c r="H60" s="912"/>
      <c r="I60" s="913"/>
      <c r="J60" s="913"/>
      <c r="K60" s="913"/>
      <c r="L60" s="914"/>
    </row>
    <row r="61" spans="2:12" x14ac:dyDescent="0.25">
      <c r="B61" s="912"/>
      <c r="C61" s="913"/>
      <c r="D61" s="913"/>
      <c r="E61" s="913"/>
      <c r="F61" s="913"/>
      <c r="G61" s="914"/>
      <c r="H61" s="912"/>
      <c r="I61" s="913"/>
      <c r="J61" s="913"/>
      <c r="K61" s="913"/>
      <c r="L61" s="914"/>
    </row>
    <row r="62" spans="2:12" x14ac:dyDescent="0.25">
      <c r="B62" s="912"/>
      <c r="C62" s="913"/>
      <c r="D62" s="913"/>
      <c r="E62" s="913"/>
      <c r="F62" s="913"/>
      <c r="G62" s="914"/>
      <c r="H62" s="912"/>
      <c r="I62" s="913"/>
      <c r="J62" s="913"/>
      <c r="K62" s="913"/>
      <c r="L62" s="914"/>
    </row>
    <row r="63" spans="2:12" x14ac:dyDescent="0.25">
      <c r="B63" s="912"/>
      <c r="C63" s="913"/>
      <c r="D63" s="913"/>
      <c r="E63" s="913"/>
      <c r="F63" s="913"/>
      <c r="G63" s="914"/>
      <c r="H63" s="912"/>
      <c r="I63" s="913"/>
      <c r="J63" s="913"/>
      <c r="K63" s="913"/>
      <c r="L63" s="914"/>
    </row>
    <row r="64" spans="2:12" x14ac:dyDescent="0.25">
      <c r="B64" s="912"/>
      <c r="C64" s="913"/>
      <c r="D64" s="913"/>
      <c r="E64" s="913"/>
      <c r="F64" s="913"/>
      <c r="G64" s="914"/>
      <c r="H64" s="912"/>
      <c r="I64" s="913"/>
      <c r="J64" s="913"/>
      <c r="K64" s="913"/>
      <c r="L64" s="914"/>
    </row>
    <row r="65" spans="2:12" x14ac:dyDescent="0.25">
      <c r="B65" s="912"/>
      <c r="C65" s="913"/>
      <c r="D65" s="913"/>
      <c r="E65" s="913"/>
      <c r="F65" s="913"/>
      <c r="G65" s="914"/>
      <c r="H65" s="912"/>
      <c r="I65" s="913"/>
      <c r="J65" s="913"/>
      <c r="K65" s="913"/>
      <c r="L65" s="914"/>
    </row>
    <row r="66" spans="2:12" x14ac:dyDescent="0.25">
      <c r="B66" s="912"/>
      <c r="C66" s="913"/>
      <c r="D66" s="913"/>
      <c r="E66" s="913"/>
      <c r="F66" s="913"/>
      <c r="G66" s="914"/>
      <c r="H66" s="912"/>
      <c r="I66" s="913"/>
      <c r="J66" s="913"/>
      <c r="K66" s="913"/>
      <c r="L66" s="914"/>
    </row>
    <row r="67" spans="2:12" x14ac:dyDescent="0.25">
      <c r="B67" s="912"/>
      <c r="C67" s="913"/>
      <c r="D67" s="913"/>
      <c r="E67" s="913"/>
      <c r="F67" s="913"/>
      <c r="G67" s="914"/>
      <c r="H67" s="912"/>
      <c r="I67" s="913"/>
      <c r="J67" s="913"/>
      <c r="K67" s="913"/>
      <c r="L67" s="914"/>
    </row>
    <row r="68" spans="2:12" x14ac:dyDescent="0.25">
      <c r="B68" s="912"/>
      <c r="C68" s="913"/>
      <c r="D68" s="913"/>
      <c r="E68" s="913"/>
      <c r="F68" s="913"/>
      <c r="G68" s="914"/>
      <c r="H68" s="912"/>
      <c r="I68" s="913"/>
      <c r="J68" s="913"/>
      <c r="K68" s="913"/>
      <c r="L68" s="914"/>
    </row>
    <row r="69" spans="2:12" x14ac:dyDescent="0.25">
      <c r="B69" s="912"/>
      <c r="C69" s="913"/>
      <c r="D69" s="913"/>
      <c r="E69" s="913"/>
      <c r="F69" s="913"/>
      <c r="G69" s="914"/>
      <c r="H69" s="912"/>
      <c r="I69" s="913"/>
      <c r="J69" s="913"/>
      <c r="K69" s="913"/>
      <c r="L69" s="914"/>
    </row>
    <row r="70" spans="2:12" x14ac:dyDescent="0.25">
      <c r="B70" s="912"/>
      <c r="C70" s="913"/>
      <c r="D70" s="913"/>
      <c r="E70" s="913"/>
      <c r="F70" s="913"/>
      <c r="G70" s="914"/>
      <c r="H70" s="912"/>
      <c r="I70" s="913"/>
      <c r="J70" s="913"/>
      <c r="K70" s="913"/>
      <c r="L70" s="914"/>
    </row>
    <row r="71" spans="2:12" x14ac:dyDescent="0.25">
      <c r="B71" s="912"/>
      <c r="C71" s="913"/>
      <c r="D71" s="913"/>
      <c r="E71" s="913"/>
      <c r="F71" s="913"/>
      <c r="G71" s="914"/>
      <c r="H71" s="912"/>
      <c r="I71" s="913"/>
      <c r="J71" s="913"/>
      <c r="K71" s="913"/>
      <c r="L71" s="914"/>
    </row>
    <row r="72" spans="2:12" ht="15.75" thickBot="1" x14ac:dyDescent="0.3">
      <c r="B72" s="912"/>
      <c r="C72" s="913"/>
      <c r="D72" s="913"/>
      <c r="E72" s="913"/>
      <c r="F72" s="913"/>
      <c r="G72" s="914"/>
      <c r="H72" s="912"/>
      <c r="I72" s="913"/>
      <c r="J72" s="913"/>
      <c r="K72" s="913"/>
      <c r="L72" s="914"/>
    </row>
    <row r="73" spans="2:12" ht="52.5" customHeight="1" thickBot="1" x14ac:dyDescent="0.3">
      <c r="B73" s="960" t="s">
        <v>911</v>
      </c>
      <c r="C73" s="961"/>
      <c r="D73" s="961"/>
      <c r="E73" s="961"/>
      <c r="F73" s="961"/>
      <c r="G73" s="962"/>
      <c r="H73" s="960" t="s">
        <v>912</v>
      </c>
      <c r="I73" s="963"/>
      <c r="J73" s="963"/>
      <c r="K73" s="963"/>
      <c r="L73" s="964"/>
    </row>
    <row r="74" spans="2:12" ht="22.5" customHeight="1" x14ac:dyDescent="0.25">
      <c r="B74" s="965" t="s">
        <v>386</v>
      </c>
      <c r="C74" s="966"/>
      <c r="D74" s="966"/>
      <c r="E74" s="966"/>
      <c r="F74" s="966"/>
      <c r="G74" s="966"/>
      <c r="H74" s="966"/>
      <c r="I74" s="966"/>
      <c r="J74" s="966"/>
      <c r="K74" s="966"/>
      <c r="L74" s="967"/>
    </row>
    <row r="75" spans="2:12" x14ac:dyDescent="0.25">
      <c r="B75" s="912"/>
      <c r="C75" s="913"/>
      <c r="D75" s="913"/>
      <c r="E75" s="913"/>
      <c r="F75" s="913"/>
      <c r="G75" s="914"/>
      <c r="H75" s="912"/>
      <c r="I75" s="913"/>
      <c r="J75" s="913"/>
      <c r="K75" s="913"/>
      <c r="L75" s="914"/>
    </row>
    <row r="76" spans="2:12" x14ac:dyDescent="0.25">
      <c r="B76" s="912"/>
      <c r="C76" s="913"/>
      <c r="D76" s="913"/>
      <c r="E76" s="913"/>
      <c r="F76" s="913"/>
      <c r="G76" s="914"/>
      <c r="H76" s="912"/>
      <c r="I76" s="913"/>
      <c r="J76" s="913"/>
      <c r="K76" s="913"/>
      <c r="L76" s="914"/>
    </row>
    <row r="77" spans="2:12" x14ac:dyDescent="0.25">
      <c r="B77" s="912"/>
      <c r="C77" s="913"/>
      <c r="D77" s="913"/>
      <c r="E77" s="913"/>
      <c r="F77" s="913"/>
      <c r="G77" s="914"/>
      <c r="H77" s="912"/>
      <c r="I77" s="913"/>
      <c r="J77" s="913"/>
      <c r="K77" s="913"/>
      <c r="L77" s="914"/>
    </row>
    <row r="78" spans="2:12" x14ac:dyDescent="0.25">
      <c r="B78" s="912"/>
      <c r="C78" s="913"/>
      <c r="D78" s="913"/>
      <c r="E78" s="913"/>
      <c r="F78" s="913"/>
      <c r="G78" s="914"/>
      <c r="H78" s="912"/>
      <c r="I78" s="913"/>
      <c r="J78" s="913"/>
      <c r="K78" s="913"/>
      <c r="L78" s="914"/>
    </row>
    <row r="79" spans="2:12" x14ac:dyDescent="0.25">
      <c r="B79" s="912"/>
      <c r="C79" s="913"/>
      <c r="D79" s="913"/>
      <c r="E79" s="913"/>
      <c r="F79" s="913"/>
      <c r="G79" s="914"/>
      <c r="H79" s="912"/>
      <c r="I79" s="913"/>
      <c r="J79" s="913"/>
      <c r="K79" s="913"/>
      <c r="L79" s="914"/>
    </row>
    <row r="80" spans="2:12" x14ac:dyDescent="0.25">
      <c r="B80" s="912"/>
      <c r="C80" s="913"/>
      <c r="D80" s="913"/>
      <c r="E80" s="913"/>
      <c r="F80" s="913"/>
      <c r="G80" s="914"/>
      <c r="H80" s="912"/>
      <c r="I80" s="913"/>
      <c r="J80" s="913"/>
      <c r="K80" s="913"/>
      <c r="L80" s="914"/>
    </row>
    <row r="81" spans="2:12" x14ac:dyDescent="0.25">
      <c r="B81" s="912"/>
      <c r="C81" s="913"/>
      <c r="D81" s="913"/>
      <c r="E81" s="913"/>
      <c r="F81" s="913"/>
      <c r="G81" s="914"/>
      <c r="H81" s="912"/>
      <c r="I81" s="913"/>
      <c r="J81" s="913"/>
      <c r="K81" s="913"/>
      <c r="L81" s="914"/>
    </row>
    <row r="82" spans="2:12" x14ac:dyDescent="0.25">
      <c r="B82" s="912"/>
      <c r="C82" s="913"/>
      <c r="D82" s="913"/>
      <c r="E82" s="913"/>
      <c r="F82" s="913"/>
      <c r="G82" s="914"/>
      <c r="H82" s="912"/>
      <c r="I82" s="913"/>
      <c r="J82" s="913"/>
      <c r="K82" s="913"/>
      <c r="L82" s="914"/>
    </row>
    <row r="83" spans="2:12" x14ac:dyDescent="0.25">
      <c r="B83" s="912"/>
      <c r="C83" s="913"/>
      <c r="D83" s="913"/>
      <c r="E83" s="913"/>
      <c r="F83" s="913"/>
      <c r="G83" s="914"/>
      <c r="H83" s="912"/>
      <c r="I83" s="913"/>
      <c r="J83" s="913"/>
      <c r="K83" s="913"/>
      <c r="L83" s="914"/>
    </row>
    <row r="84" spans="2:12" ht="15.75" customHeight="1" x14ac:dyDescent="0.25">
      <c r="B84" s="912"/>
      <c r="C84" s="913"/>
      <c r="D84" s="913"/>
      <c r="E84" s="913"/>
      <c r="F84" s="913"/>
      <c r="G84" s="914"/>
      <c r="H84" s="912"/>
      <c r="I84" s="913"/>
      <c r="J84" s="913"/>
      <c r="K84" s="913"/>
      <c r="L84" s="914"/>
    </row>
    <row r="85" spans="2:12" x14ac:dyDescent="0.25">
      <c r="B85" s="912"/>
      <c r="C85" s="913"/>
      <c r="D85" s="913"/>
      <c r="E85" s="913"/>
      <c r="F85" s="913"/>
      <c r="G85" s="914"/>
      <c r="H85" s="912"/>
      <c r="I85" s="913"/>
      <c r="J85" s="913"/>
      <c r="K85" s="913"/>
      <c r="L85" s="914"/>
    </row>
    <row r="86" spans="2:12" x14ac:dyDescent="0.25">
      <c r="B86" s="912"/>
      <c r="C86" s="913"/>
      <c r="D86" s="913"/>
      <c r="E86" s="913"/>
      <c r="F86" s="913"/>
      <c r="G86" s="914"/>
      <c r="H86" s="912"/>
      <c r="I86" s="913"/>
      <c r="J86" s="913"/>
      <c r="K86" s="913"/>
      <c r="L86" s="914"/>
    </row>
    <row r="87" spans="2:12" x14ac:dyDescent="0.25">
      <c r="B87" s="912"/>
      <c r="C87" s="913"/>
      <c r="D87" s="913"/>
      <c r="E87" s="913"/>
      <c r="F87" s="913"/>
      <c r="G87" s="914"/>
      <c r="H87" s="912"/>
      <c r="I87" s="913"/>
      <c r="J87" s="913"/>
      <c r="K87" s="913"/>
      <c r="L87" s="914"/>
    </row>
    <row r="88" spans="2:12" ht="15.75" thickBot="1" x14ac:dyDescent="0.3">
      <c r="B88" s="912"/>
      <c r="C88" s="913"/>
      <c r="D88" s="913"/>
      <c r="E88" s="913"/>
      <c r="F88" s="913"/>
      <c r="G88" s="914"/>
      <c r="H88" s="912"/>
      <c r="I88" s="913"/>
      <c r="J88" s="913"/>
      <c r="K88" s="913"/>
      <c r="L88" s="914"/>
    </row>
    <row r="89" spans="2:12" ht="48.75" customHeight="1" thickBot="1" x14ac:dyDescent="0.3">
      <c r="B89" s="960" t="s">
        <v>913</v>
      </c>
      <c r="C89" s="963"/>
      <c r="D89" s="963"/>
      <c r="E89" s="963"/>
      <c r="F89" s="963"/>
      <c r="G89" s="963"/>
      <c r="H89" s="963"/>
      <c r="I89" s="963"/>
      <c r="J89" s="963"/>
      <c r="K89" s="963"/>
      <c r="L89" s="964"/>
    </row>
    <row r="90" spans="2:12" x14ac:dyDescent="0.25">
      <c r="B90" s="912"/>
      <c r="C90" s="913"/>
      <c r="D90" s="913"/>
      <c r="E90" s="913"/>
      <c r="F90" s="913"/>
      <c r="G90" s="914"/>
      <c r="H90" s="912"/>
      <c r="I90" s="913"/>
      <c r="J90" s="913"/>
      <c r="K90" s="913"/>
      <c r="L90" s="914"/>
    </row>
    <row r="91" spans="2:12" x14ac:dyDescent="0.25">
      <c r="B91" s="912"/>
      <c r="C91" s="913"/>
      <c r="D91" s="913"/>
      <c r="E91" s="913"/>
      <c r="F91" s="913"/>
      <c r="G91" s="914"/>
      <c r="H91" s="912"/>
      <c r="I91" s="913"/>
      <c r="J91" s="913"/>
      <c r="K91" s="913"/>
      <c r="L91" s="914"/>
    </row>
    <row r="92" spans="2:12" x14ac:dyDescent="0.25">
      <c r="B92" s="912"/>
      <c r="C92" s="913"/>
      <c r="D92" s="913"/>
      <c r="E92" s="913"/>
      <c r="F92" s="913"/>
      <c r="G92" s="914"/>
      <c r="H92" s="912"/>
      <c r="I92" s="913"/>
      <c r="J92" s="913"/>
      <c r="K92" s="913"/>
      <c r="L92" s="914"/>
    </row>
    <row r="93" spans="2:12" x14ac:dyDescent="0.25">
      <c r="B93" s="912"/>
      <c r="C93" s="913"/>
      <c r="D93" s="913"/>
      <c r="E93" s="913"/>
      <c r="F93" s="913"/>
      <c r="G93" s="914"/>
      <c r="H93" s="912"/>
      <c r="I93" s="913"/>
      <c r="J93" s="913"/>
      <c r="K93" s="913"/>
      <c r="L93" s="914"/>
    </row>
    <row r="94" spans="2:12" x14ac:dyDescent="0.25">
      <c r="B94" s="912"/>
      <c r="C94" s="913"/>
      <c r="D94" s="913"/>
      <c r="E94" s="913"/>
      <c r="F94" s="913"/>
      <c r="G94" s="914"/>
      <c r="H94" s="912"/>
      <c r="I94" s="913"/>
      <c r="J94" s="913"/>
      <c r="K94" s="913"/>
      <c r="L94" s="914"/>
    </row>
    <row r="95" spans="2:12" x14ac:dyDescent="0.25">
      <c r="B95" s="912"/>
      <c r="C95" s="913"/>
      <c r="D95" s="913"/>
      <c r="E95" s="913"/>
      <c r="F95" s="913"/>
      <c r="G95" s="914"/>
      <c r="H95" s="912"/>
      <c r="I95" s="913"/>
      <c r="J95" s="913"/>
      <c r="K95" s="913"/>
      <c r="L95" s="914"/>
    </row>
    <row r="96" spans="2:12" x14ac:dyDescent="0.25">
      <c r="B96" s="912"/>
      <c r="C96" s="913"/>
      <c r="D96" s="913"/>
      <c r="E96" s="913"/>
      <c r="F96" s="913"/>
      <c r="G96" s="914"/>
      <c r="H96" s="912"/>
      <c r="I96" s="913"/>
      <c r="J96" s="913"/>
      <c r="K96" s="913"/>
      <c r="L96" s="914"/>
    </row>
    <row r="97" spans="2:12" x14ac:dyDescent="0.25">
      <c r="B97" s="912"/>
      <c r="C97" s="913"/>
      <c r="D97" s="913"/>
      <c r="E97" s="913"/>
      <c r="F97" s="913"/>
      <c r="G97" s="914"/>
      <c r="H97" s="912"/>
      <c r="I97" s="913"/>
      <c r="J97" s="913"/>
      <c r="K97" s="913"/>
      <c r="L97" s="914"/>
    </row>
    <row r="98" spans="2:12" x14ac:dyDescent="0.25">
      <c r="B98" s="912"/>
      <c r="C98" s="913"/>
      <c r="D98" s="913"/>
      <c r="E98" s="913"/>
      <c r="F98" s="913"/>
      <c r="G98" s="914"/>
      <c r="H98" s="912"/>
      <c r="I98" s="913"/>
      <c r="J98" s="913"/>
      <c r="K98" s="913"/>
      <c r="L98" s="914"/>
    </row>
    <row r="99" spans="2:12" x14ac:dyDescent="0.25">
      <c r="B99" s="912"/>
      <c r="C99" s="913"/>
      <c r="D99" s="913"/>
      <c r="E99" s="913"/>
      <c r="F99" s="913"/>
      <c r="G99" s="914"/>
      <c r="H99" s="912"/>
      <c r="I99" s="913"/>
      <c r="J99" s="913"/>
      <c r="K99" s="913"/>
      <c r="L99" s="914"/>
    </row>
    <row r="100" spans="2:12" x14ac:dyDescent="0.25">
      <c r="B100" s="912"/>
      <c r="C100" s="913"/>
      <c r="D100" s="913"/>
      <c r="E100" s="913"/>
      <c r="F100" s="913"/>
      <c r="G100" s="914"/>
      <c r="H100" s="912"/>
      <c r="I100" s="913"/>
      <c r="J100" s="913"/>
      <c r="K100" s="913"/>
      <c r="L100" s="914"/>
    </row>
    <row r="101" spans="2:12" x14ac:dyDescent="0.25">
      <c r="B101" s="912"/>
      <c r="C101" s="913"/>
      <c r="D101" s="913"/>
      <c r="E101" s="913"/>
      <c r="F101" s="913"/>
      <c r="G101" s="914"/>
      <c r="H101" s="912"/>
      <c r="I101" s="913"/>
      <c r="J101" s="913"/>
      <c r="K101" s="913"/>
      <c r="L101" s="914"/>
    </row>
    <row r="102" spans="2:12" x14ac:dyDescent="0.25">
      <c r="B102" s="912"/>
      <c r="C102" s="913"/>
      <c r="D102" s="913"/>
      <c r="E102" s="913"/>
      <c r="F102" s="913"/>
      <c r="G102" s="914"/>
      <c r="H102" s="912"/>
      <c r="I102" s="913"/>
      <c r="J102" s="913"/>
      <c r="K102" s="913"/>
      <c r="L102" s="914"/>
    </row>
    <row r="103" spans="2:12" ht="15.75" thickBot="1" x14ac:dyDescent="0.3">
      <c r="B103" s="912"/>
      <c r="C103" s="913"/>
      <c r="D103" s="913"/>
      <c r="E103" s="913"/>
      <c r="F103" s="913"/>
      <c r="G103" s="914"/>
      <c r="H103" s="912"/>
      <c r="I103" s="913"/>
      <c r="J103" s="913"/>
      <c r="K103" s="913"/>
      <c r="L103" s="914"/>
    </row>
    <row r="104" spans="2:12" ht="42" customHeight="1" thickBot="1" x14ac:dyDescent="0.3">
      <c r="B104" s="960" t="s">
        <v>914</v>
      </c>
      <c r="C104" s="963"/>
      <c r="D104" s="963"/>
      <c r="E104" s="963"/>
      <c r="F104" s="963"/>
      <c r="G104" s="963"/>
      <c r="H104" s="963"/>
      <c r="I104" s="963"/>
      <c r="J104" s="963"/>
      <c r="K104" s="963"/>
      <c r="L104" s="964"/>
    </row>
    <row r="105" spans="2:12" ht="21.75" hidden="1" customHeight="1" x14ac:dyDescent="0.25">
      <c r="B105" s="965"/>
      <c r="C105" s="966"/>
      <c r="D105" s="966"/>
      <c r="E105" s="966"/>
      <c r="F105" s="966"/>
      <c r="G105" s="966"/>
      <c r="H105" s="966"/>
      <c r="I105" s="966"/>
      <c r="J105" s="966"/>
      <c r="K105" s="966"/>
      <c r="L105" s="967"/>
    </row>
    <row r="106" spans="2:12" hidden="1" x14ac:dyDescent="0.25">
      <c r="B106" s="954"/>
      <c r="C106" s="955"/>
      <c r="D106" s="955"/>
      <c r="E106" s="955"/>
      <c r="F106" s="955"/>
      <c r="G106" s="956"/>
      <c r="H106" s="954"/>
      <c r="I106" s="955"/>
      <c r="J106" s="955"/>
      <c r="K106" s="955"/>
      <c r="L106" s="956"/>
    </row>
    <row r="107" spans="2:12" hidden="1" x14ac:dyDescent="0.25">
      <c r="B107" s="912"/>
      <c r="C107" s="913"/>
      <c r="D107" s="913"/>
      <c r="E107" s="913"/>
      <c r="F107" s="913"/>
      <c r="G107" s="914"/>
      <c r="H107" s="912"/>
      <c r="I107" s="913"/>
      <c r="J107" s="913"/>
      <c r="K107" s="913"/>
      <c r="L107" s="914"/>
    </row>
    <row r="108" spans="2:12" hidden="1" x14ac:dyDescent="0.25">
      <c r="B108" s="912"/>
      <c r="C108" s="913"/>
      <c r="D108" s="913"/>
      <c r="E108" s="913"/>
      <c r="F108" s="913"/>
      <c r="G108" s="914"/>
      <c r="H108" s="912"/>
      <c r="I108" s="913"/>
      <c r="J108" s="913"/>
      <c r="K108" s="913"/>
      <c r="L108" s="914"/>
    </row>
    <row r="109" spans="2:12" hidden="1" x14ac:dyDescent="0.25">
      <c r="B109" s="912"/>
      <c r="C109" s="913"/>
      <c r="D109" s="913"/>
      <c r="E109" s="913"/>
      <c r="F109" s="913"/>
      <c r="G109" s="914"/>
      <c r="H109" s="912"/>
      <c r="I109" s="913"/>
      <c r="J109" s="913"/>
      <c r="K109" s="913"/>
      <c r="L109" s="914"/>
    </row>
    <row r="110" spans="2:12" hidden="1" x14ac:dyDescent="0.25">
      <c r="B110" s="912"/>
      <c r="C110" s="913"/>
      <c r="D110" s="913"/>
      <c r="E110" s="913"/>
      <c r="F110" s="913"/>
      <c r="G110" s="914"/>
      <c r="H110" s="912"/>
      <c r="I110" s="913"/>
      <c r="J110" s="913"/>
      <c r="K110" s="913"/>
      <c r="L110" s="914"/>
    </row>
    <row r="111" spans="2:12" hidden="1" x14ac:dyDescent="0.25">
      <c r="B111" s="912"/>
      <c r="C111" s="913"/>
      <c r="D111" s="913"/>
      <c r="E111" s="913"/>
      <c r="F111" s="913"/>
      <c r="G111" s="914"/>
      <c r="H111" s="912"/>
      <c r="I111" s="913"/>
      <c r="J111" s="913"/>
      <c r="K111" s="913"/>
      <c r="L111" s="914"/>
    </row>
    <row r="112" spans="2:12" hidden="1" x14ac:dyDescent="0.25">
      <c r="B112" s="912"/>
      <c r="C112" s="913"/>
      <c r="D112" s="913"/>
      <c r="E112" s="913"/>
      <c r="F112" s="913"/>
      <c r="G112" s="914"/>
      <c r="H112" s="912"/>
      <c r="I112" s="913"/>
      <c r="J112" s="913"/>
      <c r="K112" s="913"/>
      <c r="L112" s="914"/>
    </row>
    <row r="113" spans="2:12" hidden="1" x14ac:dyDescent="0.25">
      <c r="B113" s="912"/>
      <c r="C113" s="913"/>
      <c r="D113" s="913"/>
      <c r="E113" s="913"/>
      <c r="F113" s="913"/>
      <c r="G113" s="914"/>
      <c r="H113" s="912"/>
      <c r="I113" s="913"/>
      <c r="J113" s="913"/>
      <c r="K113" s="913"/>
      <c r="L113" s="914"/>
    </row>
    <row r="114" spans="2:12" hidden="1" x14ac:dyDescent="0.25">
      <c r="B114" s="912"/>
      <c r="C114" s="913"/>
      <c r="D114" s="913"/>
      <c r="E114" s="913"/>
      <c r="F114" s="913"/>
      <c r="G114" s="914"/>
      <c r="H114" s="912"/>
      <c r="I114" s="913"/>
      <c r="J114" s="913"/>
      <c r="K114" s="913"/>
      <c r="L114" s="914"/>
    </row>
    <row r="115" spans="2:12" hidden="1" x14ac:dyDescent="0.25">
      <c r="B115" s="912"/>
      <c r="C115" s="913"/>
      <c r="D115" s="913"/>
      <c r="E115" s="913"/>
      <c r="F115" s="913"/>
      <c r="G115" s="914"/>
      <c r="H115" s="912"/>
      <c r="I115" s="913"/>
      <c r="J115" s="913"/>
      <c r="K115" s="913"/>
      <c r="L115" s="914"/>
    </row>
    <row r="116" spans="2:12" hidden="1" x14ac:dyDescent="0.25">
      <c r="B116" s="912"/>
      <c r="C116" s="913"/>
      <c r="D116" s="913"/>
      <c r="E116" s="913"/>
      <c r="F116" s="913"/>
      <c r="G116" s="914"/>
      <c r="H116" s="912"/>
      <c r="I116" s="913"/>
      <c r="J116" s="913"/>
      <c r="K116" s="913"/>
      <c r="L116" s="914"/>
    </row>
    <row r="117" spans="2:12" hidden="1" x14ac:dyDescent="0.25">
      <c r="B117" s="912"/>
      <c r="C117" s="913"/>
      <c r="D117" s="913"/>
      <c r="E117" s="913"/>
      <c r="F117" s="913"/>
      <c r="G117" s="914"/>
      <c r="H117" s="912"/>
      <c r="I117" s="913"/>
      <c r="J117" s="913"/>
      <c r="K117" s="913"/>
      <c r="L117" s="914"/>
    </row>
    <row r="118" spans="2:12" hidden="1" x14ac:dyDescent="0.25">
      <c r="B118" s="912"/>
      <c r="C118" s="913"/>
      <c r="D118" s="913"/>
      <c r="E118" s="913"/>
      <c r="F118" s="913"/>
      <c r="G118" s="914"/>
      <c r="H118" s="912"/>
      <c r="I118" s="913"/>
      <c r="J118" s="913"/>
      <c r="K118" s="913"/>
      <c r="L118" s="914"/>
    </row>
    <row r="119" spans="2:12" ht="15.75" hidden="1" thickBot="1" x14ac:dyDescent="0.3">
      <c r="B119" s="957"/>
      <c r="C119" s="958"/>
      <c r="D119" s="958"/>
      <c r="E119" s="958"/>
      <c r="F119" s="958"/>
      <c r="G119" s="959"/>
      <c r="H119" s="957"/>
      <c r="I119" s="958"/>
      <c r="J119" s="958"/>
      <c r="K119" s="958"/>
      <c r="L119" s="959"/>
    </row>
    <row r="120" spans="2:12" ht="48.75" hidden="1" customHeight="1" thickBot="1" x14ac:dyDescent="0.3">
      <c r="B120" s="945"/>
      <c r="C120" s="946"/>
      <c r="D120" s="946"/>
      <c r="E120" s="946"/>
      <c r="F120" s="946"/>
      <c r="G120" s="947"/>
      <c r="H120" s="948"/>
      <c r="I120" s="949"/>
      <c r="J120" s="949"/>
      <c r="K120" s="949"/>
      <c r="L120" s="950"/>
    </row>
    <row r="121" spans="2:12" hidden="1" x14ac:dyDescent="0.25">
      <c r="B121" s="912"/>
      <c r="C121" s="913"/>
      <c r="D121" s="913"/>
      <c r="E121" s="913"/>
      <c r="F121" s="913"/>
      <c r="G121" s="914"/>
      <c r="H121" s="912"/>
      <c r="I121" s="913"/>
      <c r="J121" s="913"/>
      <c r="K121" s="913"/>
      <c r="L121" s="914"/>
    </row>
    <row r="122" spans="2:12" hidden="1" x14ac:dyDescent="0.25">
      <c r="B122" s="912"/>
      <c r="C122" s="913"/>
      <c r="D122" s="913"/>
      <c r="E122" s="913"/>
      <c r="F122" s="913"/>
      <c r="G122" s="914"/>
      <c r="H122" s="912"/>
      <c r="I122" s="913"/>
      <c r="J122" s="913"/>
      <c r="K122" s="913"/>
      <c r="L122" s="914"/>
    </row>
    <row r="123" spans="2:12" hidden="1" x14ac:dyDescent="0.25">
      <c r="B123" s="912"/>
      <c r="C123" s="913"/>
      <c r="D123" s="913"/>
      <c r="E123" s="913"/>
      <c r="F123" s="913"/>
      <c r="G123" s="914"/>
      <c r="H123" s="912"/>
      <c r="I123" s="913"/>
      <c r="J123" s="913"/>
      <c r="K123" s="913"/>
      <c r="L123" s="914"/>
    </row>
    <row r="124" spans="2:12" hidden="1" x14ac:dyDescent="0.25">
      <c r="B124" s="912"/>
      <c r="C124" s="913"/>
      <c r="D124" s="913"/>
      <c r="E124" s="913"/>
      <c r="F124" s="913"/>
      <c r="G124" s="914"/>
      <c r="H124" s="912"/>
      <c r="I124" s="913"/>
      <c r="J124" s="913"/>
      <c r="K124" s="913"/>
      <c r="L124" s="914"/>
    </row>
    <row r="125" spans="2:12" hidden="1" x14ac:dyDescent="0.25">
      <c r="B125" s="912"/>
      <c r="C125" s="913"/>
      <c r="D125" s="913"/>
      <c r="E125" s="913"/>
      <c r="F125" s="913"/>
      <c r="G125" s="914"/>
      <c r="H125" s="912"/>
      <c r="I125" s="913"/>
      <c r="J125" s="913"/>
      <c r="K125" s="913"/>
      <c r="L125" s="914"/>
    </row>
    <row r="126" spans="2:12" hidden="1" x14ac:dyDescent="0.25">
      <c r="B126" s="912"/>
      <c r="C126" s="913"/>
      <c r="D126" s="913"/>
      <c r="E126" s="913"/>
      <c r="F126" s="913"/>
      <c r="G126" s="914"/>
      <c r="H126" s="912"/>
      <c r="I126" s="913"/>
      <c r="J126" s="913"/>
      <c r="K126" s="913"/>
      <c r="L126" s="914"/>
    </row>
    <row r="127" spans="2:12" hidden="1" x14ac:dyDescent="0.25">
      <c r="B127" s="912"/>
      <c r="C127" s="913"/>
      <c r="D127" s="913"/>
      <c r="E127" s="913"/>
      <c r="F127" s="913"/>
      <c r="G127" s="914"/>
      <c r="H127" s="912"/>
      <c r="I127" s="913"/>
      <c r="J127" s="913"/>
      <c r="K127" s="913"/>
      <c r="L127" s="914"/>
    </row>
    <row r="128" spans="2:12" hidden="1" x14ac:dyDescent="0.25">
      <c r="B128" s="912"/>
      <c r="C128" s="913"/>
      <c r="D128" s="913"/>
      <c r="E128" s="913"/>
      <c r="F128" s="913"/>
      <c r="G128" s="914"/>
      <c r="H128" s="912"/>
      <c r="I128" s="913"/>
      <c r="J128" s="913"/>
      <c r="K128" s="913"/>
      <c r="L128" s="914"/>
    </row>
    <row r="129" spans="2:12" hidden="1" x14ac:dyDescent="0.25">
      <c r="B129" s="912"/>
      <c r="C129" s="913"/>
      <c r="D129" s="913"/>
      <c r="E129" s="913"/>
      <c r="F129" s="913"/>
      <c r="G129" s="914"/>
      <c r="H129" s="912"/>
      <c r="I129" s="913"/>
      <c r="J129" s="913"/>
      <c r="K129" s="913"/>
      <c r="L129" s="914"/>
    </row>
    <row r="130" spans="2:12" hidden="1" x14ac:dyDescent="0.25">
      <c r="B130" s="912"/>
      <c r="C130" s="913"/>
      <c r="D130" s="913"/>
      <c r="E130" s="913"/>
      <c r="F130" s="913"/>
      <c r="G130" s="914"/>
      <c r="H130" s="912"/>
      <c r="I130" s="913"/>
      <c r="J130" s="913"/>
      <c r="K130" s="913"/>
      <c r="L130" s="914"/>
    </row>
    <row r="131" spans="2:12" hidden="1" x14ac:dyDescent="0.25">
      <c r="B131" s="912"/>
      <c r="C131" s="913"/>
      <c r="D131" s="913"/>
      <c r="E131" s="913"/>
      <c r="F131" s="913"/>
      <c r="G131" s="914"/>
      <c r="H131" s="912"/>
      <c r="I131" s="913"/>
      <c r="J131" s="913"/>
      <c r="K131" s="913"/>
      <c r="L131" s="914"/>
    </row>
    <row r="132" spans="2:12" hidden="1" x14ac:dyDescent="0.25">
      <c r="B132" s="912"/>
      <c r="C132" s="913"/>
      <c r="D132" s="913"/>
      <c r="E132" s="913"/>
      <c r="F132" s="913"/>
      <c r="G132" s="914"/>
      <c r="H132" s="912"/>
      <c r="I132" s="913"/>
      <c r="J132" s="913"/>
      <c r="K132" s="913"/>
      <c r="L132" s="914"/>
    </row>
    <row r="133" spans="2:12" hidden="1" x14ac:dyDescent="0.25">
      <c r="B133" s="912"/>
      <c r="C133" s="913"/>
      <c r="D133" s="913"/>
      <c r="E133" s="913"/>
      <c r="F133" s="913"/>
      <c r="G133" s="914"/>
      <c r="H133" s="912"/>
      <c r="I133" s="913"/>
      <c r="J133" s="913"/>
      <c r="K133" s="913"/>
      <c r="L133" s="914"/>
    </row>
    <row r="134" spans="2:12" hidden="1" x14ac:dyDescent="0.25">
      <c r="B134" s="912"/>
      <c r="C134" s="913"/>
      <c r="D134" s="913"/>
      <c r="E134" s="913"/>
      <c r="F134" s="913"/>
      <c r="G134" s="914"/>
      <c r="H134" s="912"/>
      <c r="I134" s="913"/>
      <c r="J134" s="913"/>
      <c r="K134" s="913"/>
      <c r="L134" s="914"/>
    </row>
    <row r="135" spans="2:12" ht="44.25" hidden="1" customHeight="1" thickBot="1" x14ac:dyDescent="0.3">
      <c r="B135" s="948"/>
      <c r="C135" s="949"/>
      <c r="D135" s="949"/>
      <c r="E135" s="949"/>
      <c r="F135" s="949"/>
      <c r="G135" s="950"/>
      <c r="H135" s="951"/>
      <c r="I135" s="952"/>
      <c r="J135" s="952"/>
      <c r="K135" s="952"/>
      <c r="L135" s="953"/>
    </row>
  </sheetData>
  <mergeCells count="49">
    <mergeCell ref="B1:D6"/>
    <mergeCell ref="E1:J3"/>
    <mergeCell ref="K1:L5"/>
    <mergeCell ref="E4:J4"/>
    <mergeCell ref="E5:H5"/>
    <mergeCell ref="I5:I6"/>
    <mergeCell ref="J5:J6"/>
    <mergeCell ref="K6:L6"/>
    <mergeCell ref="B7:D7"/>
    <mergeCell ref="E7:F7"/>
    <mergeCell ref="G7:H7"/>
    <mergeCell ref="K7:L7"/>
    <mergeCell ref="B8:D8"/>
    <mergeCell ref="E8:F8"/>
    <mergeCell ref="G8:H8"/>
    <mergeCell ref="K8:L8"/>
    <mergeCell ref="B57:L58"/>
    <mergeCell ref="B9:L9"/>
    <mergeCell ref="B10:G23"/>
    <mergeCell ref="H10:L23"/>
    <mergeCell ref="B24:G25"/>
    <mergeCell ref="H24:L25"/>
    <mergeCell ref="B26:G39"/>
    <mergeCell ref="H26:L39"/>
    <mergeCell ref="B40:G41"/>
    <mergeCell ref="H40:L41"/>
    <mergeCell ref="B42:L42"/>
    <mergeCell ref="B43:G56"/>
    <mergeCell ref="H43:L56"/>
    <mergeCell ref="B106:G119"/>
    <mergeCell ref="H106:L119"/>
    <mergeCell ref="B59:G72"/>
    <mergeCell ref="H59:L72"/>
    <mergeCell ref="B73:G73"/>
    <mergeCell ref="H73:L73"/>
    <mergeCell ref="B74:L74"/>
    <mergeCell ref="B75:G88"/>
    <mergeCell ref="H75:L88"/>
    <mergeCell ref="B89:L89"/>
    <mergeCell ref="B90:G103"/>
    <mergeCell ref="H90:L103"/>
    <mergeCell ref="B104:L104"/>
    <mergeCell ref="B105:L105"/>
    <mergeCell ref="B120:G120"/>
    <mergeCell ref="H120:L120"/>
    <mergeCell ref="B121:G134"/>
    <mergeCell ref="H121:L134"/>
    <mergeCell ref="B135:G135"/>
    <mergeCell ref="H135:L135"/>
  </mergeCells>
  <printOptions horizontalCentered="1" verticalCentered="1"/>
  <pageMargins left="0.23622047244094491" right="0.23622047244094491" top="0.74803149606299213" bottom="0.74803149606299213" header="0.31496062992125984" footer="0.31496062992125984"/>
  <pageSetup scale="60" orientation="portrait" r:id="rId1"/>
  <headerFooter>
    <oddFooter>Página &amp;P&amp;R&amp;A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EB406-DEA7-4628-8A8E-7387A16A89B1}">
  <dimension ref="B1:O232"/>
  <sheetViews>
    <sheetView topLeftCell="A178" zoomScale="85" zoomScaleNormal="85" zoomScaleSheetLayoutView="85" zoomScalePageLayoutView="42" workbookViewId="0">
      <selection activeCell="N189" sqref="N189"/>
    </sheetView>
  </sheetViews>
  <sheetFormatPr baseColWidth="10" defaultColWidth="11.42578125" defaultRowHeight="15" x14ac:dyDescent="0.25"/>
  <cols>
    <col min="1" max="1" width="3.7109375" style="157" customWidth="1"/>
    <col min="2" max="2" width="4.7109375" style="157" customWidth="1"/>
    <col min="3" max="3" width="8.28515625" style="157" customWidth="1"/>
    <col min="4" max="4" width="8" style="157" customWidth="1"/>
    <col min="5" max="5" width="11.42578125" style="157"/>
    <col min="6" max="6" width="11.85546875" style="157" customWidth="1"/>
    <col min="7" max="7" width="11.42578125" style="157" customWidth="1"/>
    <col min="8" max="8" width="12" style="157" customWidth="1"/>
    <col min="9" max="9" width="13.85546875" style="157" bestFit="1" customWidth="1"/>
    <col min="10" max="10" width="13" style="157" customWidth="1"/>
    <col min="11" max="11" width="13.42578125" style="157" customWidth="1"/>
    <col min="12" max="12" width="9.42578125" style="157" customWidth="1"/>
    <col min="13" max="13" width="11.42578125" style="157" hidden="1" customWidth="1"/>
    <col min="14" max="16384" width="11.42578125" style="157"/>
  </cols>
  <sheetData>
    <row r="1" spans="2:13" x14ac:dyDescent="0.25">
      <c r="B1" s="918"/>
      <c r="C1" s="919"/>
      <c r="D1" s="920"/>
      <c r="E1" s="924" t="s">
        <v>390</v>
      </c>
      <c r="F1" s="924"/>
      <c r="G1" s="924"/>
      <c r="H1" s="924"/>
      <c r="I1" s="924"/>
      <c r="J1" s="924"/>
      <c r="K1" s="926"/>
      <c r="L1" s="927"/>
    </row>
    <row r="2" spans="2:13" ht="1.5" customHeight="1" x14ac:dyDescent="0.25">
      <c r="B2" s="921"/>
      <c r="C2" s="922"/>
      <c r="D2" s="923"/>
      <c r="E2" s="925"/>
      <c r="F2" s="925"/>
      <c r="G2" s="925"/>
      <c r="H2" s="925"/>
      <c r="I2" s="925"/>
      <c r="J2" s="925"/>
      <c r="K2" s="928"/>
      <c r="L2" s="929"/>
    </row>
    <row r="3" spans="2:13" ht="3.75" customHeight="1" x14ac:dyDescent="0.25">
      <c r="B3" s="921"/>
      <c r="C3" s="922"/>
      <c r="D3" s="923"/>
      <c r="E3" s="925"/>
      <c r="F3" s="925"/>
      <c r="G3" s="925"/>
      <c r="H3" s="925"/>
      <c r="I3" s="925"/>
      <c r="J3" s="925"/>
      <c r="K3" s="928"/>
      <c r="L3" s="929"/>
    </row>
    <row r="4" spans="2:13" ht="20.25" customHeight="1" x14ac:dyDescent="0.25">
      <c r="B4" s="921"/>
      <c r="C4" s="922"/>
      <c r="D4" s="923"/>
      <c r="E4" s="930" t="s">
        <v>484</v>
      </c>
      <c r="F4" s="930"/>
      <c r="G4" s="930"/>
      <c r="H4" s="930"/>
      <c r="I4" s="930"/>
      <c r="J4" s="930"/>
      <c r="K4" s="928"/>
      <c r="L4" s="929"/>
    </row>
    <row r="5" spans="2:13" ht="4.5" customHeight="1" x14ac:dyDescent="0.25">
      <c r="B5" s="921"/>
      <c r="C5" s="922"/>
      <c r="D5" s="923"/>
      <c r="E5" s="931"/>
      <c r="F5" s="931"/>
      <c r="G5" s="931"/>
      <c r="H5" s="931"/>
      <c r="I5" s="932" t="s">
        <v>459</v>
      </c>
      <c r="J5" s="933"/>
      <c r="K5" s="928"/>
      <c r="L5" s="929"/>
      <c r="M5" s="158"/>
    </row>
    <row r="6" spans="2:13" ht="24.95" customHeight="1" x14ac:dyDescent="0.25">
      <c r="B6" s="921"/>
      <c r="C6" s="922"/>
      <c r="D6" s="923"/>
      <c r="E6" s="159" t="s">
        <v>457</v>
      </c>
      <c r="F6" s="166">
        <v>43916</v>
      </c>
      <c r="G6" s="161" t="s">
        <v>458</v>
      </c>
      <c r="H6" s="166">
        <v>43922</v>
      </c>
      <c r="I6" s="932"/>
      <c r="J6" s="933"/>
      <c r="K6" s="934"/>
      <c r="L6" s="935"/>
    </row>
    <row r="7" spans="2:13" ht="24.95" customHeight="1" x14ac:dyDescent="0.25">
      <c r="B7" s="942" t="s">
        <v>392</v>
      </c>
      <c r="C7" s="915"/>
      <c r="D7" s="915"/>
      <c r="E7" s="915" t="s">
        <v>109</v>
      </c>
      <c r="F7" s="915"/>
      <c r="G7" s="915" t="s">
        <v>110</v>
      </c>
      <c r="H7" s="915"/>
      <c r="I7" s="203" t="s">
        <v>4</v>
      </c>
      <c r="J7" s="203" t="s">
        <v>2</v>
      </c>
      <c r="K7" s="916" t="s">
        <v>0</v>
      </c>
      <c r="L7" s="943"/>
    </row>
    <row r="8" spans="2:13" ht="24.95" customHeight="1" x14ac:dyDescent="0.25">
      <c r="B8" s="944" t="s">
        <v>395</v>
      </c>
      <c r="C8" s="917"/>
      <c r="D8" s="917"/>
      <c r="E8" s="915" t="s">
        <v>396</v>
      </c>
      <c r="F8" s="915"/>
      <c r="G8" s="915" t="s">
        <v>396</v>
      </c>
      <c r="H8" s="915"/>
      <c r="I8" s="162">
        <v>41944</v>
      </c>
      <c r="J8" s="203">
        <v>1</v>
      </c>
      <c r="K8" s="916" t="s">
        <v>460</v>
      </c>
      <c r="L8" s="943"/>
    </row>
    <row r="9" spans="2:13" ht="15.75" customHeight="1" x14ac:dyDescent="0.25">
      <c r="B9" s="912" t="s">
        <v>686</v>
      </c>
      <c r="C9" s="913"/>
      <c r="D9" s="913"/>
      <c r="E9" s="913"/>
      <c r="F9" s="913"/>
      <c r="G9" s="914"/>
      <c r="H9" s="912" t="s">
        <v>687</v>
      </c>
      <c r="I9" s="913"/>
      <c r="J9" s="913"/>
      <c r="K9" s="913"/>
      <c r="L9" s="914"/>
    </row>
    <row r="10" spans="2:13" x14ac:dyDescent="0.25">
      <c r="B10" s="912"/>
      <c r="C10" s="913"/>
      <c r="D10" s="913"/>
      <c r="E10" s="913"/>
      <c r="F10" s="913"/>
      <c r="G10" s="914"/>
      <c r="H10" s="912"/>
      <c r="I10" s="913"/>
      <c r="J10" s="913"/>
      <c r="K10" s="913"/>
      <c r="L10" s="914"/>
    </row>
    <row r="11" spans="2:13" x14ac:dyDescent="0.25">
      <c r="B11" s="912"/>
      <c r="C11" s="913"/>
      <c r="D11" s="913"/>
      <c r="E11" s="913"/>
      <c r="F11" s="913"/>
      <c r="G11" s="914"/>
      <c r="H11" s="912"/>
      <c r="I11" s="913"/>
      <c r="J11" s="913"/>
      <c r="K11" s="913"/>
      <c r="L11" s="914"/>
    </row>
    <row r="12" spans="2:13" x14ac:dyDescent="0.25">
      <c r="B12" s="912"/>
      <c r="C12" s="913"/>
      <c r="D12" s="913"/>
      <c r="E12" s="913"/>
      <c r="F12" s="913"/>
      <c r="G12" s="914"/>
      <c r="H12" s="912"/>
      <c r="I12" s="913"/>
      <c r="J12" s="913"/>
      <c r="K12" s="913"/>
      <c r="L12" s="914"/>
    </row>
    <row r="13" spans="2:13" x14ac:dyDescent="0.25">
      <c r="B13" s="912"/>
      <c r="C13" s="913"/>
      <c r="D13" s="913"/>
      <c r="E13" s="913"/>
      <c r="F13" s="913"/>
      <c r="G13" s="914"/>
      <c r="H13" s="912"/>
      <c r="I13" s="913"/>
      <c r="J13" s="913"/>
      <c r="K13" s="913"/>
      <c r="L13" s="914"/>
    </row>
    <row r="14" spans="2:13" x14ac:dyDescent="0.25">
      <c r="B14" s="912"/>
      <c r="C14" s="913"/>
      <c r="D14" s="913"/>
      <c r="E14" s="913"/>
      <c r="F14" s="913"/>
      <c r="G14" s="914"/>
      <c r="H14" s="912"/>
      <c r="I14" s="913"/>
      <c r="J14" s="913"/>
      <c r="K14" s="913"/>
      <c r="L14" s="914"/>
    </row>
    <row r="15" spans="2:13" x14ac:dyDescent="0.25">
      <c r="B15" s="912"/>
      <c r="C15" s="913"/>
      <c r="D15" s="913"/>
      <c r="E15" s="913"/>
      <c r="F15" s="913"/>
      <c r="G15" s="914"/>
      <c r="H15" s="912"/>
      <c r="I15" s="913"/>
      <c r="J15" s="913"/>
      <c r="K15" s="913"/>
      <c r="L15" s="914"/>
    </row>
    <row r="16" spans="2:13" x14ac:dyDescent="0.25">
      <c r="B16" s="912"/>
      <c r="C16" s="913"/>
      <c r="D16" s="913"/>
      <c r="E16" s="913"/>
      <c r="F16" s="913"/>
      <c r="G16" s="914"/>
      <c r="H16" s="912"/>
      <c r="I16" s="913"/>
      <c r="J16" s="913"/>
      <c r="K16" s="913"/>
      <c r="L16" s="914"/>
    </row>
    <row r="17" spans="2:12" x14ac:dyDescent="0.25">
      <c r="B17" s="912"/>
      <c r="C17" s="913"/>
      <c r="D17" s="913"/>
      <c r="E17" s="913"/>
      <c r="F17" s="913"/>
      <c r="G17" s="914"/>
      <c r="H17" s="912"/>
      <c r="I17" s="913"/>
      <c r="J17" s="913"/>
      <c r="K17" s="913"/>
      <c r="L17" s="914"/>
    </row>
    <row r="18" spans="2:12" x14ac:dyDescent="0.25">
      <c r="B18" s="912"/>
      <c r="C18" s="913"/>
      <c r="D18" s="913"/>
      <c r="E18" s="913"/>
      <c r="F18" s="913"/>
      <c r="G18" s="914"/>
      <c r="H18" s="912"/>
      <c r="I18" s="913"/>
      <c r="J18" s="913"/>
      <c r="K18" s="913"/>
      <c r="L18" s="914"/>
    </row>
    <row r="19" spans="2:12" x14ac:dyDescent="0.25">
      <c r="B19" s="912"/>
      <c r="C19" s="913"/>
      <c r="D19" s="913"/>
      <c r="E19" s="913"/>
      <c r="F19" s="913"/>
      <c r="G19" s="914"/>
      <c r="H19" s="912"/>
      <c r="I19" s="913"/>
      <c r="J19" s="913"/>
      <c r="K19" s="913"/>
      <c r="L19" s="914"/>
    </row>
    <row r="20" spans="2:12" x14ac:dyDescent="0.25">
      <c r="B20" s="912"/>
      <c r="C20" s="913"/>
      <c r="D20" s="913"/>
      <c r="E20" s="913"/>
      <c r="F20" s="913"/>
      <c r="G20" s="914"/>
      <c r="H20" s="912"/>
      <c r="I20" s="913"/>
      <c r="J20" s="913"/>
      <c r="K20" s="913"/>
      <c r="L20" s="914"/>
    </row>
    <row r="21" spans="2:12" x14ac:dyDescent="0.25">
      <c r="B21" s="912"/>
      <c r="C21" s="913"/>
      <c r="D21" s="913"/>
      <c r="E21" s="913"/>
      <c r="F21" s="913"/>
      <c r="G21" s="914"/>
      <c r="H21" s="912"/>
      <c r="I21" s="913"/>
      <c r="J21" s="913"/>
      <c r="K21" s="913"/>
      <c r="L21" s="914"/>
    </row>
    <row r="22" spans="2:12" x14ac:dyDescent="0.25">
      <c r="B22" s="912"/>
      <c r="C22" s="913"/>
      <c r="D22" s="913"/>
      <c r="E22" s="913"/>
      <c r="F22" s="913"/>
      <c r="G22" s="914"/>
      <c r="H22" s="912"/>
      <c r="I22" s="913"/>
      <c r="J22" s="913"/>
      <c r="K22" s="913"/>
      <c r="L22" s="914"/>
    </row>
    <row r="23" spans="2:12" ht="21.95" customHeight="1" x14ac:dyDescent="0.25">
      <c r="B23" s="1001" t="s">
        <v>919</v>
      </c>
      <c r="C23" s="898"/>
      <c r="D23" s="898"/>
      <c r="E23" s="898"/>
      <c r="F23" s="898"/>
      <c r="G23" s="899"/>
      <c r="H23" s="903" t="s">
        <v>920</v>
      </c>
      <c r="I23" s="904"/>
      <c r="J23" s="904"/>
      <c r="K23" s="904"/>
      <c r="L23" s="905"/>
    </row>
    <row r="24" spans="2:12" ht="31.5" customHeight="1" thickBot="1" x14ac:dyDescent="0.3">
      <c r="B24" s="900"/>
      <c r="C24" s="901"/>
      <c r="D24" s="901"/>
      <c r="E24" s="901"/>
      <c r="F24" s="901"/>
      <c r="G24" s="902"/>
      <c r="H24" s="906"/>
      <c r="I24" s="907"/>
      <c r="J24" s="907"/>
      <c r="K24" s="907"/>
      <c r="L24" s="908"/>
    </row>
    <row r="25" spans="2:12" ht="15.75" customHeight="1" x14ac:dyDescent="0.25">
      <c r="B25" s="912" t="s">
        <v>686</v>
      </c>
      <c r="C25" s="913"/>
      <c r="D25" s="913"/>
      <c r="E25" s="913"/>
      <c r="F25" s="913"/>
      <c r="G25" s="914"/>
      <c r="H25" s="912" t="s">
        <v>687</v>
      </c>
      <c r="I25" s="913"/>
      <c r="J25" s="913"/>
      <c r="K25" s="913"/>
      <c r="L25" s="914"/>
    </row>
    <row r="26" spans="2:12" x14ac:dyDescent="0.25">
      <c r="B26" s="912"/>
      <c r="C26" s="913"/>
      <c r="D26" s="913"/>
      <c r="E26" s="913"/>
      <c r="F26" s="913"/>
      <c r="G26" s="914"/>
      <c r="H26" s="912"/>
      <c r="I26" s="913"/>
      <c r="J26" s="913"/>
      <c r="K26" s="913"/>
      <c r="L26" s="914"/>
    </row>
    <row r="27" spans="2:12" x14ac:dyDescent="0.25">
      <c r="B27" s="912"/>
      <c r="C27" s="913"/>
      <c r="D27" s="913"/>
      <c r="E27" s="913"/>
      <c r="F27" s="913"/>
      <c r="G27" s="914"/>
      <c r="H27" s="912"/>
      <c r="I27" s="913"/>
      <c r="J27" s="913"/>
      <c r="K27" s="913"/>
      <c r="L27" s="914"/>
    </row>
    <row r="28" spans="2:12" x14ac:dyDescent="0.25">
      <c r="B28" s="912"/>
      <c r="C28" s="913"/>
      <c r="D28" s="913"/>
      <c r="E28" s="913"/>
      <c r="F28" s="913"/>
      <c r="G28" s="914"/>
      <c r="H28" s="912"/>
      <c r="I28" s="913"/>
      <c r="J28" s="913"/>
      <c r="K28" s="913"/>
      <c r="L28" s="914"/>
    </row>
    <row r="29" spans="2:12" x14ac:dyDescent="0.25">
      <c r="B29" s="912"/>
      <c r="C29" s="913"/>
      <c r="D29" s="913"/>
      <c r="E29" s="913"/>
      <c r="F29" s="913"/>
      <c r="G29" s="914"/>
      <c r="H29" s="912"/>
      <c r="I29" s="913"/>
      <c r="J29" s="913"/>
      <c r="K29" s="913"/>
      <c r="L29" s="914"/>
    </row>
    <row r="30" spans="2:12" x14ac:dyDescent="0.25">
      <c r="B30" s="912"/>
      <c r="C30" s="913"/>
      <c r="D30" s="913"/>
      <c r="E30" s="913"/>
      <c r="F30" s="913"/>
      <c r="G30" s="914"/>
      <c r="H30" s="912"/>
      <c r="I30" s="913"/>
      <c r="J30" s="913"/>
      <c r="K30" s="913"/>
      <c r="L30" s="914"/>
    </row>
    <row r="31" spans="2:12" x14ac:dyDescent="0.25">
      <c r="B31" s="912"/>
      <c r="C31" s="913"/>
      <c r="D31" s="913"/>
      <c r="E31" s="913"/>
      <c r="F31" s="913"/>
      <c r="G31" s="914"/>
      <c r="H31" s="912"/>
      <c r="I31" s="913"/>
      <c r="J31" s="913"/>
      <c r="K31" s="913"/>
      <c r="L31" s="914"/>
    </row>
    <row r="32" spans="2:12" x14ac:dyDescent="0.25">
      <c r="B32" s="912"/>
      <c r="C32" s="913"/>
      <c r="D32" s="913"/>
      <c r="E32" s="913"/>
      <c r="F32" s="913"/>
      <c r="G32" s="914"/>
      <c r="H32" s="912"/>
      <c r="I32" s="913"/>
      <c r="J32" s="913"/>
      <c r="K32" s="913"/>
      <c r="L32" s="914"/>
    </row>
    <row r="33" spans="2:15" x14ac:dyDescent="0.25">
      <c r="B33" s="912"/>
      <c r="C33" s="913"/>
      <c r="D33" s="913"/>
      <c r="E33" s="913"/>
      <c r="F33" s="913"/>
      <c r="G33" s="914"/>
      <c r="H33" s="912"/>
      <c r="I33" s="913"/>
      <c r="J33" s="913"/>
      <c r="K33" s="913"/>
      <c r="L33" s="914"/>
    </row>
    <row r="34" spans="2:15" x14ac:dyDescent="0.25">
      <c r="B34" s="912"/>
      <c r="C34" s="913"/>
      <c r="D34" s="913"/>
      <c r="E34" s="913"/>
      <c r="F34" s="913"/>
      <c r="G34" s="914"/>
      <c r="H34" s="912"/>
      <c r="I34" s="913"/>
      <c r="J34" s="913"/>
      <c r="K34" s="913"/>
      <c r="L34" s="914"/>
    </row>
    <row r="35" spans="2:15" x14ac:dyDescent="0.25">
      <c r="B35" s="912"/>
      <c r="C35" s="913"/>
      <c r="D35" s="913"/>
      <c r="E35" s="913"/>
      <c r="F35" s="913"/>
      <c r="G35" s="914"/>
      <c r="H35" s="912"/>
      <c r="I35" s="913"/>
      <c r="J35" s="913"/>
      <c r="K35" s="913"/>
      <c r="L35" s="914"/>
    </row>
    <row r="36" spans="2:15" x14ac:dyDescent="0.25">
      <c r="B36" s="912"/>
      <c r="C36" s="913"/>
      <c r="D36" s="913"/>
      <c r="E36" s="913"/>
      <c r="F36" s="913"/>
      <c r="G36" s="914"/>
      <c r="H36" s="912"/>
      <c r="I36" s="913"/>
      <c r="J36" s="913"/>
      <c r="K36" s="913"/>
      <c r="L36" s="914"/>
    </row>
    <row r="37" spans="2:15" x14ac:dyDescent="0.25">
      <c r="B37" s="912"/>
      <c r="C37" s="913"/>
      <c r="D37" s="913"/>
      <c r="E37" s="913"/>
      <c r="F37" s="913"/>
      <c r="G37" s="914"/>
      <c r="H37" s="912"/>
      <c r="I37" s="913"/>
      <c r="J37" s="913"/>
      <c r="K37" s="913"/>
      <c r="L37" s="914"/>
    </row>
    <row r="38" spans="2:15" x14ac:dyDescent="0.25">
      <c r="B38" s="912"/>
      <c r="C38" s="913"/>
      <c r="D38" s="913"/>
      <c r="E38" s="913"/>
      <c r="F38" s="913"/>
      <c r="G38" s="914"/>
      <c r="H38" s="912"/>
      <c r="I38" s="913"/>
      <c r="J38" s="913"/>
      <c r="K38" s="913"/>
      <c r="L38" s="914"/>
    </row>
    <row r="39" spans="2:15" ht="27" customHeight="1" x14ac:dyDescent="0.25">
      <c r="B39" s="897" t="s">
        <v>921</v>
      </c>
      <c r="C39" s="898"/>
      <c r="D39" s="898"/>
      <c r="E39" s="898"/>
      <c r="F39" s="898"/>
      <c r="G39" s="899"/>
      <c r="H39" s="903" t="s">
        <v>841</v>
      </c>
      <c r="I39" s="904"/>
      <c r="J39" s="904"/>
      <c r="K39" s="904"/>
      <c r="L39" s="905"/>
    </row>
    <row r="40" spans="2:15" ht="34.5" customHeight="1" thickBot="1" x14ac:dyDescent="0.3">
      <c r="B40" s="900"/>
      <c r="C40" s="901"/>
      <c r="D40" s="901"/>
      <c r="E40" s="901"/>
      <c r="F40" s="901"/>
      <c r="G40" s="902"/>
      <c r="H40" s="906"/>
      <c r="I40" s="907"/>
      <c r="J40" s="907"/>
      <c r="K40" s="907"/>
      <c r="L40" s="908"/>
    </row>
    <row r="41" spans="2:15" ht="15.75" customHeight="1" x14ac:dyDescent="0.25">
      <c r="B41" s="909" t="s">
        <v>686</v>
      </c>
      <c r="C41" s="910"/>
      <c r="D41" s="910"/>
      <c r="E41" s="910"/>
      <c r="F41" s="910"/>
      <c r="G41" s="911"/>
      <c r="H41" s="909" t="s">
        <v>687</v>
      </c>
      <c r="I41" s="910"/>
      <c r="J41" s="910"/>
      <c r="K41" s="910"/>
      <c r="L41" s="911"/>
    </row>
    <row r="42" spans="2:15" x14ac:dyDescent="0.25">
      <c r="B42" s="912"/>
      <c r="C42" s="913"/>
      <c r="D42" s="913"/>
      <c r="E42" s="913"/>
      <c r="F42" s="913"/>
      <c r="G42" s="914"/>
      <c r="H42" s="912"/>
      <c r="I42" s="913"/>
      <c r="J42" s="913"/>
      <c r="K42" s="913"/>
      <c r="L42" s="914"/>
    </row>
    <row r="43" spans="2:15" x14ac:dyDescent="0.25">
      <c r="B43" s="912"/>
      <c r="C43" s="913"/>
      <c r="D43" s="913"/>
      <c r="E43" s="913"/>
      <c r="F43" s="913"/>
      <c r="G43" s="914"/>
      <c r="H43" s="912"/>
      <c r="I43" s="913"/>
      <c r="J43" s="913"/>
      <c r="K43" s="913"/>
      <c r="L43" s="914"/>
      <c r="O43" s="165"/>
    </row>
    <row r="44" spans="2:15" x14ac:dyDescent="0.25">
      <c r="B44" s="912"/>
      <c r="C44" s="913"/>
      <c r="D44" s="913"/>
      <c r="E44" s="913"/>
      <c r="F44" s="913"/>
      <c r="G44" s="914"/>
      <c r="H44" s="912"/>
      <c r="I44" s="913"/>
      <c r="J44" s="913"/>
      <c r="K44" s="913"/>
      <c r="L44" s="914"/>
    </row>
    <row r="45" spans="2:15" x14ac:dyDescent="0.25">
      <c r="B45" s="912"/>
      <c r="C45" s="913"/>
      <c r="D45" s="913"/>
      <c r="E45" s="913"/>
      <c r="F45" s="913"/>
      <c r="G45" s="914"/>
      <c r="H45" s="912"/>
      <c r="I45" s="913"/>
      <c r="J45" s="913"/>
      <c r="K45" s="913"/>
      <c r="L45" s="914"/>
    </row>
    <row r="46" spans="2:15" x14ac:dyDescent="0.25">
      <c r="B46" s="912"/>
      <c r="C46" s="913"/>
      <c r="D46" s="913"/>
      <c r="E46" s="913"/>
      <c r="F46" s="913"/>
      <c r="G46" s="914"/>
      <c r="H46" s="912"/>
      <c r="I46" s="913"/>
      <c r="J46" s="913"/>
      <c r="K46" s="913"/>
      <c r="L46" s="914"/>
    </row>
    <row r="47" spans="2:15" x14ac:dyDescent="0.25">
      <c r="B47" s="912"/>
      <c r="C47" s="913"/>
      <c r="D47" s="913"/>
      <c r="E47" s="913"/>
      <c r="F47" s="913"/>
      <c r="G47" s="914"/>
      <c r="H47" s="912"/>
      <c r="I47" s="913"/>
      <c r="J47" s="913"/>
      <c r="K47" s="913"/>
      <c r="L47" s="914"/>
    </row>
    <row r="48" spans="2:15" x14ac:dyDescent="0.25">
      <c r="B48" s="912"/>
      <c r="C48" s="913"/>
      <c r="D48" s="913"/>
      <c r="E48" s="913"/>
      <c r="F48" s="913"/>
      <c r="G48" s="914"/>
      <c r="H48" s="912"/>
      <c r="I48" s="913"/>
      <c r="J48" s="913"/>
      <c r="K48" s="913"/>
      <c r="L48" s="914"/>
    </row>
    <row r="49" spans="2:12" x14ac:dyDescent="0.25">
      <c r="B49" s="912"/>
      <c r="C49" s="913"/>
      <c r="D49" s="913"/>
      <c r="E49" s="913"/>
      <c r="F49" s="913"/>
      <c r="G49" s="914"/>
      <c r="H49" s="912"/>
      <c r="I49" s="913"/>
      <c r="J49" s="913"/>
      <c r="K49" s="913"/>
      <c r="L49" s="914"/>
    </row>
    <row r="50" spans="2:12" x14ac:dyDescent="0.25">
      <c r="B50" s="912"/>
      <c r="C50" s="913"/>
      <c r="D50" s="913"/>
      <c r="E50" s="913"/>
      <c r="F50" s="913"/>
      <c r="G50" s="914"/>
      <c r="H50" s="912"/>
      <c r="I50" s="913"/>
      <c r="J50" s="913"/>
      <c r="K50" s="913"/>
      <c r="L50" s="914"/>
    </row>
    <row r="51" spans="2:12" x14ac:dyDescent="0.25">
      <c r="B51" s="912"/>
      <c r="C51" s="913"/>
      <c r="D51" s="913"/>
      <c r="E51" s="913"/>
      <c r="F51" s="913"/>
      <c r="G51" s="914"/>
      <c r="H51" s="912"/>
      <c r="I51" s="913"/>
      <c r="J51" s="913"/>
      <c r="K51" s="913"/>
      <c r="L51" s="914"/>
    </row>
    <row r="52" spans="2:12" x14ac:dyDescent="0.25">
      <c r="B52" s="912"/>
      <c r="C52" s="913"/>
      <c r="D52" s="913"/>
      <c r="E52" s="913"/>
      <c r="F52" s="913"/>
      <c r="G52" s="914"/>
      <c r="H52" s="912"/>
      <c r="I52" s="913"/>
      <c r="J52" s="913"/>
      <c r="K52" s="913"/>
      <c r="L52" s="914"/>
    </row>
    <row r="53" spans="2:12" x14ac:dyDescent="0.25">
      <c r="B53" s="912"/>
      <c r="C53" s="913"/>
      <c r="D53" s="913"/>
      <c r="E53" s="913"/>
      <c r="F53" s="913"/>
      <c r="G53" s="914"/>
      <c r="H53" s="912"/>
      <c r="I53" s="913"/>
      <c r="J53" s="913"/>
      <c r="K53" s="913"/>
      <c r="L53" s="914"/>
    </row>
    <row r="54" spans="2:12" x14ac:dyDescent="0.25">
      <c r="B54" s="912"/>
      <c r="C54" s="913"/>
      <c r="D54" s="913"/>
      <c r="E54" s="913"/>
      <c r="F54" s="913"/>
      <c r="G54" s="914"/>
      <c r="H54" s="912"/>
      <c r="I54" s="913"/>
      <c r="J54" s="913"/>
      <c r="K54" s="913"/>
      <c r="L54" s="914"/>
    </row>
    <row r="55" spans="2:12" ht="21.95" customHeight="1" x14ac:dyDescent="0.25">
      <c r="B55" s="897" t="s">
        <v>922</v>
      </c>
      <c r="C55" s="898"/>
      <c r="D55" s="898"/>
      <c r="E55" s="898"/>
      <c r="F55" s="898"/>
      <c r="G55" s="899"/>
      <c r="H55" s="903" t="s">
        <v>923</v>
      </c>
      <c r="I55" s="904"/>
      <c r="J55" s="904"/>
      <c r="K55" s="904"/>
      <c r="L55" s="905"/>
    </row>
    <row r="56" spans="2:12" ht="26.25" customHeight="1" thickBot="1" x14ac:dyDescent="0.3">
      <c r="B56" s="900"/>
      <c r="C56" s="901"/>
      <c r="D56" s="901"/>
      <c r="E56" s="901"/>
      <c r="F56" s="901"/>
      <c r="G56" s="902"/>
      <c r="H56" s="906"/>
      <c r="I56" s="907"/>
      <c r="J56" s="907"/>
      <c r="K56" s="907"/>
      <c r="L56" s="908"/>
    </row>
    <row r="57" spans="2:12" x14ac:dyDescent="0.25">
      <c r="B57" s="909" t="s">
        <v>688</v>
      </c>
      <c r="C57" s="910"/>
      <c r="D57" s="910"/>
      <c r="E57" s="910"/>
      <c r="F57" s="910"/>
      <c r="G57" s="911"/>
      <c r="H57" s="909" t="s">
        <v>689</v>
      </c>
      <c r="I57" s="910"/>
      <c r="J57" s="910"/>
      <c r="K57" s="910"/>
      <c r="L57" s="911"/>
    </row>
    <row r="58" spans="2:12" x14ac:dyDescent="0.25">
      <c r="B58" s="912"/>
      <c r="C58" s="913"/>
      <c r="D58" s="913"/>
      <c r="E58" s="913"/>
      <c r="F58" s="913"/>
      <c r="G58" s="914"/>
      <c r="H58" s="912"/>
      <c r="I58" s="913"/>
      <c r="J58" s="913"/>
      <c r="K58" s="913"/>
      <c r="L58" s="914"/>
    </row>
    <row r="59" spans="2:12" x14ac:dyDescent="0.25">
      <c r="B59" s="912"/>
      <c r="C59" s="913"/>
      <c r="D59" s="913"/>
      <c r="E59" s="913"/>
      <c r="F59" s="913"/>
      <c r="G59" s="914"/>
      <c r="H59" s="912"/>
      <c r="I59" s="913"/>
      <c r="J59" s="913"/>
      <c r="K59" s="913"/>
      <c r="L59" s="914"/>
    </row>
    <row r="60" spans="2:12" x14ac:dyDescent="0.25">
      <c r="B60" s="912"/>
      <c r="C60" s="913"/>
      <c r="D60" s="913"/>
      <c r="E60" s="913"/>
      <c r="F60" s="913"/>
      <c r="G60" s="914"/>
      <c r="H60" s="912"/>
      <c r="I60" s="913"/>
      <c r="J60" s="913"/>
      <c r="K60" s="913"/>
      <c r="L60" s="914"/>
    </row>
    <row r="61" spans="2:12" x14ac:dyDescent="0.25">
      <c r="B61" s="912"/>
      <c r="C61" s="913"/>
      <c r="D61" s="913"/>
      <c r="E61" s="913"/>
      <c r="F61" s="913"/>
      <c r="G61" s="914"/>
      <c r="H61" s="912"/>
      <c r="I61" s="913"/>
      <c r="J61" s="913"/>
      <c r="K61" s="913"/>
      <c r="L61" s="914"/>
    </row>
    <row r="62" spans="2:12" x14ac:dyDescent="0.25">
      <c r="B62" s="912"/>
      <c r="C62" s="913"/>
      <c r="D62" s="913"/>
      <c r="E62" s="913"/>
      <c r="F62" s="913"/>
      <c r="G62" s="914"/>
      <c r="H62" s="912"/>
      <c r="I62" s="913"/>
      <c r="J62" s="913"/>
      <c r="K62" s="913"/>
      <c r="L62" s="914"/>
    </row>
    <row r="63" spans="2:12" x14ac:dyDescent="0.25">
      <c r="B63" s="912"/>
      <c r="C63" s="913"/>
      <c r="D63" s="913"/>
      <c r="E63" s="913"/>
      <c r="F63" s="913"/>
      <c r="G63" s="914"/>
      <c r="H63" s="912"/>
      <c r="I63" s="913"/>
      <c r="J63" s="913"/>
      <c r="K63" s="913"/>
      <c r="L63" s="914"/>
    </row>
    <row r="64" spans="2:12" x14ac:dyDescent="0.25">
      <c r="B64" s="912"/>
      <c r="C64" s="913"/>
      <c r="D64" s="913"/>
      <c r="E64" s="913"/>
      <c r="F64" s="913"/>
      <c r="G64" s="914"/>
      <c r="H64" s="912"/>
      <c r="I64" s="913"/>
      <c r="J64" s="913"/>
      <c r="K64" s="913"/>
      <c r="L64" s="914"/>
    </row>
    <row r="65" spans="2:12" x14ac:dyDescent="0.25">
      <c r="B65" s="912"/>
      <c r="C65" s="913"/>
      <c r="D65" s="913"/>
      <c r="E65" s="913"/>
      <c r="F65" s="913"/>
      <c r="G65" s="914"/>
      <c r="H65" s="912"/>
      <c r="I65" s="913"/>
      <c r="J65" s="913"/>
      <c r="K65" s="913"/>
      <c r="L65" s="914"/>
    </row>
    <row r="66" spans="2:12" x14ac:dyDescent="0.25">
      <c r="B66" s="912"/>
      <c r="C66" s="913"/>
      <c r="D66" s="913"/>
      <c r="E66" s="913"/>
      <c r="F66" s="913"/>
      <c r="G66" s="914"/>
      <c r="H66" s="912"/>
      <c r="I66" s="913"/>
      <c r="J66" s="913"/>
      <c r="K66" s="913"/>
      <c r="L66" s="914"/>
    </row>
    <row r="67" spans="2:12" x14ac:dyDescent="0.25">
      <c r="B67" s="912"/>
      <c r="C67" s="913"/>
      <c r="D67" s="913"/>
      <c r="E67" s="913"/>
      <c r="F67" s="913"/>
      <c r="G67" s="914"/>
      <c r="H67" s="912"/>
      <c r="I67" s="913"/>
      <c r="J67" s="913"/>
      <c r="K67" s="913"/>
      <c r="L67" s="914"/>
    </row>
    <row r="68" spans="2:12" x14ac:dyDescent="0.25">
      <c r="B68" s="912"/>
      <c r="C68" s="913"/>
      <c r="D68" s="913"/>
      <c r="E68" s="913"/>
      <c r="F68" s="913"/>
      <c r="G68" s="914"/>
      <c r="H68" s="912"/>
      <c r="I68" s="913"/>
      <c r="J68" s="913"/>
      <c r="K68" s="913"/>
      <c r="L68" s="914"/>
    </row>
    <row r="69" spans="2:12" x14ac:dyDescent="0.25">
      <c r="B69" s="912"/>
      <c r="C69" s="913"/>
      <c r="D69" s="913"/>
      <c r="E69" s="913"/>
      <c r="F69" s="913"/>
      <c r="G69" s="914"/>
      <c r="H69" s="912"/>
      <c r="I69" s="913"/>
      <c r="J69" s="913"/>
      <c r="K69" s="913"/>
      <c r="L69" s="914"/>
    </row>
    <row r="70" spans="2:12" x14ac:dyDescent="0.25">
      <c r="B70" s="912"/>
      <c r="C70" s="913"/>
      <c r="D70" s="913"/>
      <c r="E70" s="913"/>
      <c r="F70" s="913"/>
      <c r="G70" s="914"/>
      <c r="H70" s="912"/>
      <c r="I70" s="913"/>
      <c r="J70" s="913"/>
      <c r="K70" s="913"/>
      <c r="L70" s="914"/>
    </row>
    <row r="71" spans="2:12" ht="21.95" customHeight="1" x14ac:dyDescent="0.25">
      <c r="B71" s="936" t="s">
        <v>924</v>
      </c>
      <c r="C71" s="904"/>
      <c r="D71" s="904"/>
      <c r="E71" s="904"/>
      <c r="F71" s="904"/>
      <c r="G71" s="905"/>
      <c r="H71" s="903" t="s">
        <v>925</v>
      </c>
      <c r="I71" s="904"/>
      <c r="J71" s="904"/>
      <c r="K71" s="904"/>
      <c r="L71" s="905"/>
    </row>
    <row r="72" spans="2:12" ht="21.95" customHeight="1" thickBot="1" x14ac:dyDescent="0.3">
      <c r="B72" s="906"/>
      <c r="C72" s="907"/>
      <c r="D72" s="907"/>
      <c r="E72" s="907"/>
      <c r="F72" s="907"/>
      <c r="G72" s="908"/>
      <c r="H72" s="906"/>
      <c r="I72" s="907"/>
      <c r="J72" s="907"/>
      <c r="K72" s="907"/>
      <c r="L72" s="908"/>
    </row>
    <row r="73" spans="2:12" x14ac:dyDescent="0.25">
      <c r="B73" s="909" t="s">
        <v>688</v>
      </c>
      <c r="C73" s="910"/>
      <c r="D73" s="910"/>
      <c r="E73" s="910"/>
      <c r="F73" s="910"/>
      <c r="G73" s="911"/>
      <c r="H73" s="909" t="s">
        <v>689</v>
      </c>
      <c r="I73" s="910"/>
      <c r="J73" s="910"/>
      <c r="K73" s="910"/>
      <c r="L73" s="911"/>
    </row>
    <row r="74" spans="2:12" x14ac:dyDescent="0.25">
      <c r="B74" s="912"/>
      <c r="C74" s="913"/>
      <c r="D74" s="913"/>
      <c r="E74" s="913"/>
      <c r="F74" s="913"/>
      <c r="G74" s="914"/>
      <c r="H74" s="912"/>
      <c r="I74" s="913"/>
      <c r="J74" s="913"/>
      <c r="K74" s="913"/>
      <c r="L74" s="914"/>
    </row>
    <row r="75" spans="2:12" x14ac:dyDescent="0.25">
      <c r="B75" s="912"/>
      <c r="C75" s="913"/>
      <c r="D75" s="913"/>
      <c r="E75" s="913"/>
      <c r="F75" s="913"/>
      <c r="G75" s="914"/>
      <c r="H75" s="912"/>
      <c r="I75" s="913"/>
      <c r="J75" s="913"/>
      <c r="K75" s="913"/>
      <c r="L75" s="914"/>
    </row>
    <row r="76" spans="2:12" x14ac:dyDescent="0.25">
      <c r="B76" s="912"/>
      <c r="C76" s="913"/>
      <c r="D76" s="913"/>
      <c r="E76" s="913"/>
      <c r="F76" s="913"/>
      <c r="G76" s="914"/>
      <c r="H76" s="912"/>
      <c r="I76" s="913"/>
      <c r="J76" s="913"/>
      <c r="K76" s="913"/>
      <c r="L76" s="914"/>
    </row>
    <row r="77" spans="2:12" x14ac:dyDescent="0.25">
      <c r="B77" s="912"/>
      <c r="C77" s="913"/>
      <c r="D77" s="913"/>
      <c r="E77" s="913"/>
      <c r="F77" s="913"/>
      <c r="G77" s="914"/>
      <c r="H77" s="912"/>
      <c r="I77" s="913"/>
      <c r="J77" s="913"/>
      <c r="K77" s="913"/>
      <c r="L77" s="914"/>
    </row>
    <row r="78" spans="2:12" x14ac:dyDescent="0.25">
      <c r="B78" s="912"/>
      <c r="C78" s="913"/>
      <c r="D78" s="913"/>
      <c r="E78" s="913"/>
      <c r="F78" s="913"/>
      <c r="G78" s="914"/>
      <c r="H78" s="912"/>
      <c r="I78" s="913"/>
      <c r="J78" s="913"/>
      <c r="K78" s="913"/>
      <c r="L78" s="914"/>
    </row>
    <row r="79" spans="2:12" x14ac:dyDescent="0.25">
      <c r="B79" s="912"/>
      <c r="C79" s="913"/>
      <c r="D79" s="913"/>
      <c r="E79" s="913"/>
      <c r="F79" s="913"/>
      <c r="G79" s="914"/>
      <c r="H79" s="912"/>
      <c r="I79" s="913"/>
      <c r="J79" s="913"/>
      <c r="K79" s="913"/>
      <c r="L79" s="914"/>
    </row>
    <row r="80" spans="2:12" x14ac:dyDescent="0.25">
      <c r="B80" s="912"/>
      <c r="C80" s="913"/>
      <c r="D80" s="913"/>
      <c r="E80" s="913"/>
      <c r="F80" s="913"/>
      <c r="G80" s="914"/>
      <c r="H80" s="912"/>
      <c r="I80" s="913"/>
      <c r="J80" s="913"/>
      <c r="K80" s="913"/>
      <c r="L80" s="914"/>
    </row>
    <row r="81" spans="2:12" x14ac:dyDescent="0.25">
      <c r="B81" s="912"/>
      <c r="C81" s="913"/>
      <c r="D81" s="913"/>
      <c r="E81" s="913"/>
      <c r="F81" s="913"/>
      <c r="G81" s="914"/>
      <c r="H81" s="912"/>
      <c r="I81" s="913"/>
      <c r="J81" s="913"/>
      <c r="K81" s="913"/>
      <c r="L81" s="914"/>
    </row>
    <row r="82" spans="2:12" x14ac:dyDescent="0.25">
      <c r="B82" s="912"/>
      <c r="C82" s="913"/>
      <c r="D82" s="913"/>
      <c r="E82" s="913"/>
      <c r="F82" s="913"/>
      <c r="G82" s="914"/>
      <c r="H82" s="912"/>
      <c r="I82" s="913"/>
      <c r="J82" s="913"/>
      <c r="K82" s="913"/>
      <c r="L82" s="914"/>
    </row>
    <row r="83" spans="2:12" x14ac:dyDescent="0.25">
      <c r="B83" s="912"/>
      <c r="C83" s="913"/>
      <c r="D83" s="913"/>
      <c r="E83" s="913"/>
      <c r="F83" s="913"/>
      <c r="G83" s="914"/>
      <c r="H83" s="912"/>
      <c r="I83" s="913"/>
      <c r="J83" s="913"/>
      <c r="K83" s="913"/>
      <c r="L83" s="914"/>
    </row>
    <row r="84" spans="2:12" x14ac:dyDescent="0.25">
      <c r="B84" s="912"/>
      <c r="C84" s="913"/>
      <c r="D84" s="913"/>
      <c r="E84" s="913"/>
      <c r="F84" s="913"/>
      <c r="G84" s="914"/>
      <c r="H84" s="912"/>
      <c r="I84" s="913"/>
      <c r="J84" s="913"/>
      <c r="K84" s="913"/>
      <c r="L84" s="914"/>
    </row>
    <row r="85" spans="2:12" x14ac:dyDescent="0.25">
      <c r="B85" s="912"/>
      <c r="C85" s="913"/>
      <c r="D85" s="913"/>
      <c r="E85" s="913"/>
      <c r="F85" s="913"/>
      <c r="G85" s="914"/>
      <c r="H85" s="912"/>
      <c r="I85" s="913"/>
      <c r="J85" s="913"/>
      <c r="K85" s="913"/>
      <c r="L85" s="914"/>
    </row>
    <row r="86" spans="2:12" x14ac:dyDescent="0.25">
      <c r="B86" s="912"/>
      <c r="C86" s="913"/>
      <c r="D86" s="913"/>
      <c r="E86" s="913"/>
      <c r="F86" s="913"/>
      <c r="G86" s="914"/>
      <c r="H86" s="912"/>
      <c r="I86" s="913"/>
      <c r="J86" s="913"/>
      <c r="K86" s="913"/>
      <c r="L86" s="914"/>
    </row>
    <row r="87" spans="2:12" ht="21.95" customHeight="1" x14ac:dyDescent="0.25">
      <c r="B87" s="903" t="s">
        <v>926</v>
      </c>
      <c r="C87" s="904"/>
      <c r="D87" s="904"/>
      <c r="E87" s="904"/>
      <c r="F87" s="904"/>
      <c r="G87" s="905"/>
      <c r="H87" s="903" t="s">
        <v>927</v>
      </c>
      <c r="I87" s="904"/>
      <c r="J87" s="904"/>
      <c r="K87" s="904"/>
      <c r="L87" s="905"/>
    </row>
    <row r="88" spans="2:12" ht="21.95" customHeight="1" thickBot="1" x14ac:dyDescent="0.3">
      <c r="B88" s="906"/>
      <c r="C88" s="907"/>
      <c r="D88" s="907"/>
      <c r="E88" s="907"/>
      <c r="F88" s="907"/>
      <c r="G88" s="908"/>
      <c r="H88" s="906"/>
      <c r="I88" s="907"/>
      <c r="J88" s="907"/>
      <c r="K88" s="907"/>
      <c r="L88" s="908"/>
    </row>
    <row r="89" spans="2:12" x14ac:dyDescent="0.25">
      <c r="B89" s="909" t="s">
        <v>688</v>
      </c>
      <c r="C89" s="910"/>
      <c r="D89" s="910"/>
      <c r="E89" s="910"/>
      <c r="F89" s="910"/>
      <c r="G89" s="911"/>
      <c r="H89" s="909" t="s">
        <v>689</v>
      </c>
      <c r="I89" s="910"/>
      <c r="J89" s="910"/>
      <c r="K89" s="910"/>
      <c r="L89" s="911"/>
    </row>
    <row r="90" spans="2:12" x14ac:dyDescent="0.25">
      <c r="B90" s="912"/>
      <c r="C90" s="913"/>
      <c r="D90" s="913"/>
      <c r="E90" s="913"/>
      <c r="F90" s="913"/>
      <c r="G90" s="914"/>
      <c r="H90" s="912"/>
      <c r="I90" s="913"/>
      <c r="J90" s="913"/>
      <c r="K90" s="913"/>
      <c r="L90" s="914"/>
    </row>
    <row r="91" spans="2:12" x14ac:dyDescent="0.25">
      <c r="B91" s="912"/>
      <c r="C91" s="913"/>
      <c r="D91" s="913"/>
      <c r="E91" s="913"/>
      <c r="F91" s="913"/>
      <c r="G91" s="914"/>
      <c r="H91" s="912"/>
      <c r="I91" s="913"/>
      <c r="J91" s="913"/>
      <c r="K91" s="913"/>
      <c r="L91" s="914"/>
    </row>
    <row r="92" spans="2:12" x14ac:dyDescent="0.25">
      <c r="B92" s="912"/>
      <c r="C92" s="913"/>
      <c r="D92" s="913"/>
      <c r="E92" s="913"/>
      <c r="F92" s="913"/>
      <c r="G92" s="914"/>
      <c r="H92" s="912"/>
      <c r="I92" s="913"/>
      <c r="J92" s="913"/>
      <c r="K92" s="913"/>
      <c r="L92" s="914"/>
    </row>
    <row r="93" spans="2:12" x14ac:dyDescent="0.25">
      <c r="B93" s="912"/>
      <c r="C93" s="913"/>
      <c r="D93" s="913"/>
      <c r="E93" s="913"/>
      <c r="F93" s="913"/>
      <c r="G93" s="914"/>
      <c r="H93" s="912"/>
      <c r="I93" s="913"/>
      <c r="J93" s="913"/>
      <c r="K93" s="913"/>
      <c r="L93" s="914"/>
    </row>
    <row r="94" spans="2:12" x14ac:dyDescent="0.25">
      <c r="B94" s="912"/>
      <c r="C94" s="913"/>
      <c r="D94" s="913"/>
      <c r="E94" s="913"/>
      <c r="F94" s="913"/>
      <c r="G94" s="914"/>
      <c r="H94" s="912"/>
      <c r="I94" s="913"/>
      <c r="J94" s="913"/>
      <c r="K94" s="913"/>
      <c r="L94" s="914"/>
    </row>
    <row r="95" spans="2:12" x14ac:dyDescent="0.25">
      <c r="B95" s="912"/>
      <c r="C95" s="913"/>
      <c r="D95" s="913"/>
      <c r="E95" s="913"/>
      <c r="F95" s="913"/>
      <c r="G95" s="914"/>
      <c r="H95" s="912"/>
      <c r="I95" s="913"/>
      <c r="J95" s="913"/>
      <c r="K95" s="913"/>
      <c r="L95" s="914"/>
    </row>
    <row r="96" spans="2:12" x14ac:dyDescent="0.25">
      <c r="B96" s="912"/>
      <c r="C96" s="913"/>
      <c r="D96" s="913"/>
      <c r="E96" s="913"/>
      <c r="F96" s="913"/>
      <c r="G96" s="914"/>
      <c r="H96" s="912"/>
      <c r="I96" s="913"/>
      <c r="J96" s="913"/>
      <c r="K96" s="913"/>
      <c r="L96" s="914"/>
    </row>
    <row r="97" spans="2:12" x14ac:dyDescent="0.25">
      <c r="B97" s="912"/>
      <c r="C97" s="913"/>
      <c r="D97" s="913"/>
      <c r="E97" s="913"/>
      <c r="F97" s="913"/>
      <c r="G97" s="914"/>
      <c r="H97" s="912"/>
      <c r="I97" s="913"/>
      <c r="J97" s="913"/>
      <c r="K97" s="913"/>
      <c r="L97" s="914"/>
    </row>
    <row r="98" spans="2:12" x14ac:dyDescent="0.25">
      <c r="B98" s="912"/>
      <c r="C98" s="913"/>
      <c r="D98" s="913"/>
      <c r="E98" s="913"/>
      <c r="F98" s="913"/>
      <c r="G98" s="914"/>
      <c r="H98" s="912"/>
      <c r="I98" s="913"/>
      <c r="J98" s="913"/>
      <c r="K98" s="913"/>
      <c r="L98" s="914"/>
    </row>
    <row r="99" spans="2:12" x14ac:dyDescent="0.25">
      <c r="B99" s="912"/>
      <c r="C99" s="913"/>
      <c r="D99" s="913"/>
      <c r="E99" s="913"/>
      <c r="F99" s="913"/>
      <c r="G99" s="914"/>
      <c r="H99" s="912"/>
      <c r="I99" s="913"/>
      <c r="J99" s="913"/>
      <c r="K99" s="913"/>
      <c r="L99" s="914"/>
    </row>
    <row r="100" spans="2:12" x14ac:dyDescent="0.25">
      <c r="B100" s="912"/>
      <c r="C100" s="913"/>
      <c r="D100" s="913"/>
      <c r="E100" s="913"/>
      <c r="F100" s="913"/>
      <c r="G100" s="914"/>
      <c r="H100" s="912"/>
      <c r="I100" s="913"/>
      <c r="J100" s="913"/>
      <c r="K100" s="913"/>
      <c r="L100" s="914"/>
    </row>
    <row r="101" spans="2:12" x14ac:dyDescent="0.25">
      <c r="B101" s="912"/>
      <c r="C101" s="913"/>
      <c r="D101" s="913"/>
      <c r="E101" s="913"/>
      <c r="F101" s="913"/>
      <c r="G101" s="914"/>
      <c r="H101" s="912"/>
      <c r="I101" s="913"/>
      <c r="J101" s="913"/>
      <c r="K101" s="913"/>
      <c r="L101" s="914"/>
    </row>
    <row r="102" spans="2:12" x14ac:dyDescent="0.25">
      <c r="B102" s="912"/>
      <c r="C102" s="913"/>
      <c r="D102" s="913"/>
      <c r="E102" s="913"/>
      <c r="F102" s="913"/>
      <c r="G102" s="914"/>
      <c r="H102" s="912"/>
      <c r="I102" s="913"/>
      <c r="J102" s="913"/>
      <c r="K102" s="913"/>
      <c r="L102" s="914"/>
    </row>
    <row r="103" spans="2:12" ht="21.95" customHeight="1" x14ac:dyDescent="0.25">
      <c r="B103" s="1001" t="s">
        <v>928</v>
      </c>
      <c r="C103" s="898"/>
      <c r="D103" s="898"/>
      <c r="E103" s="898"/>
      <c r="F103" s="898"/>
      <c r="G103" s="899"/>
      <c r="H103" s="903" t="s">
        <v>929</v>
      </c>
      <c r="I103" s="904"/>
      <c r="J103" s="904"/>
      <c r="K103" s="904"/>
      <c r="L103" s="905"/>
    </row>
    <row r="104" spans="2:12" ht="21.95" customHeight="1" thickBot="1" x14ac:dyDescent="0.3">
      <c r="B104" s="900"/>
      <c r="C104" s="901"/>
      <c r="D104" s="901"/>
      <c r="E104" s="901"/>
      <c r="F104" s="901"/>
      <c r="G104" s="902"/>
      <c r="H104" s="906"/>
      <c r="I104" s="907"/>
      <c r="J104" s="907"/>
      <c r="K104" s="907"/>
      <c r="L104" s="908"/>
    </row>
    <row r="105" spans="2:12" x14ac:dyDescent="0.25">
      <c r="B105" s="909" t="s">
        <v>688</v>
      </c>
      <c r="C105" s="910"/>
      <c r="D105" s="910"/>
      <c r="E105" s="910"/>
      <c r="F105" s="910"/>
      <c r="G105" s="911"/>
      <c r="H105" s="909" t="s">
        <v>689</v>
      </c>
      <c r="I105" s="910"/>
      <c r="J105" s="910"/>
      <c r="K105" s="910"/>
      <c r="L105" s="911"/>
    </row>
    <row r="106" spans="2:12" x14ac:dyDescent="0.25">
      <c r="B106" s="912"/>
      <c r="C106" s="913"/>
      <c r="D106" s="913"/>
      <c r="E106" s="913"/>
      <c r="F106" s="913"/>
      <c r="G106" s="914"/>
      <c r="H106" s="912"/>
      <c r="I106" s="913"/>
      <c r="J106" s="913"/>
      <c r="K106" s="913"/>
      <c r="L106" s="914"/>
    </row>
    <row r="107" spans="2:12" x14ac:dyDescent="0.25">
      <c r="B107" s="912"/>
      <c r="C107" s="913"/>
      <c r="D107" s="913"/>
      <c r="E107" s="913"/>
      <c r="F107" s="913"/>
      <c r="G107" s="914"/>
      <c r="H107" s="912"/>
      <c r="I107" s="913"/>
      <c r="J107" s="913"/>
      <c r="K107" s="913"/>
      <c r="L107" s="914"/>
    </row>
    <row r="108" spans="2:12" x14ac:dyDescent="0.25">
      <c r="B108" s="912"/>
      <c r="C108" s="913"/>
      <c r="D108" s="913"/>
      <c r="E108" s="913"/>
      <c r="F108" s="913"/>
      <c r="G108" s="914"/>
      <c r="H108" s="912"/>
      <c r="I108" s="913"/>
      <c r="J108" s="913"/>
      <c r="K108" s="913"/>
      <c r="L108" s="914"/>
    </row>
    <row r="109" spans="2:12" x14ac:dyDescent="0.25">
      <c r="B109" s="912"/>
      <c r="C109" s="913"/>
      <c r="D109" s="913"/>
      <c r="E109" s="913"/>
      <c r="F109" s="913"/>
      <c r="G109" s="914"/>
      <c r="H109" s="912"/>
      <c r="I109" s="913"/>
      <c r="J109" s="913"/>
      <c r="K109" s="913"/>
      <c r="L109" s="914"/>
    </row>
    <row r="110" spans="2:12" x14ac:dyDescent="0.25">
      <c r="B110" s="912"/>
      <c r="C110" s="913"/>
      <c r="D110" s="913"/>
      <c r="E110" s="913"/>
      <c r="F110" s="913"/>
      <c r="G110" s="914"/>
      <c r="H110" s="912"/>
      <c r="I110" s="913"/>
      <c r="J110" s="913"/>
      <c r="K110" s="913"/>
      <c r="L110" s="914"/>
    </row>
    <row r="111" spans="2:12" x14ac:dyDescent="0.25">
      <c r="B111" s="912"/>
      <c r="C111" s="913"/>
      <c r="D111" s="913"/>
      <c r="E111" s="913"/>
      <c r="F111" s="913"/>
      <c r="G111" s="914"/>
      <c r="H111" s="912"/>
      <c r="I111" s="913"/>
      <c r="J111" s="913"/>
      <c r="K111" s="913"/>
      <c r="L111" s="914"/>
    </row>
    <row r="112" spans="2:12" x14ac:dyDescent="0.25">
      <c r="B112" s="912"/>
      <c r="C112" s="913"/>
      <c r="D112" s="913"/>
      <c r="E112" s="913"/>
      <c r="F112" s="913"/>
      <c r="G112" s="914"/>
      <c r="H112" s="912"/>
      <c r="I112" s="913"/>
      <c r="J112" s="913"/>
      <c r="K112" s="913"/>
      <c r="L112" s="914"/>
    </row>
    <row r="113" spans="2:12" x14ac:dyDescent="0.25">
      <c r="B113" s="912"/>
      <c r="C113" s="913"/>
      <c r="D113" s="913"/>
      <c r="E113" s="913"/>
      <c r="F113" s="913"/>
      <c r="G113" s="914"/>
      <c r="H113" s="912"/>
      <c r="I113" s="913"/>
      <c r="J113" s="913"/>
      <c r="K113" s="913"/>
      <c r="L113" s="914"/>
    </row>
    <row r="114" spans="2:12" x14ac:dyDescent="0.25">
      <c r="B114" s="912"/>
      <c r="C114" s="913"/>
      <c r="D114" s="913"/>
      <c r="E114" s="913"/>
      <c r="F114" s="913"/>
      <c r="G114" s="914"/>
      <c r="H114" s="912"/>
      <c r="I114" s="913"/>
      <c r="J114" s="913"/>
      <c r="K114" s="913"/>
      <c r="L114" s="914"/>
    </row>
    <row r="115" spans="2:12" x14ac:dyDescent="0.25">
      <c r="B115" s="912"/>
      <c r="C115" s="913"/>
      <c r="D115" s="913"/>
      <c r="E115" s="913"/>
      <c r="F115" s="913"/>
      <c r="G115" s="914"/>
      <c r="H115" s="912"/>
      <c r="I115" s="913"/>
      <c r="J115" s="913"/>
      <c r="K115" s="913"/>
      <c r="L115" s="914"/>
    </row>
    <row r="116" spans="2:12" x14ac:dyDescent="0.25">
      <c r="B116" s="912"/>
      <c r="C116" s="913"/>
      <c r="D116" s="913"/>
      <c r="E116" s="913"/>
      <c r="F116" s="913"/>
      <c r="G116" s="914"/>
      <c r="H116" s="912"/>
      <c r="I116" s="913"/>
      <c r="J116" s="913"/>
      <c r="K116" s="913"/>
      <c r="L116" s="914"/>
    </row>
    <row r="117" spans="2:12" x14ac:dyDescent="0.25">
      <c r="B117" s="912"/>
      <c r="C117" s="913"/>
      <c r="D117" s="913"/>
      <c r="E117" s="913"/>
      <c r="F117" s="913"/>
      <c r="G117" s="914"/>
      <c r="H117" s="912"/>
      <c r="I117" s="913"/>
      <c r="J117" s="913"/>
      <c r="K117" s="913"/>
      <c r="L117" s="914"/>
    </row>
    <row r="118" spans="2:12" x14ac:dyDescent="0.25">
      <c r="B118" s="912"/>
      <c r="C118" s="913"/>
      <c r="D118" s="913"/>
      <c r="E118" s="913"/>
      <c r="F118" s="913"/>
      <c r="G118" s="914"/>
      <c r="H118" s="912"/>
      <c r="I118" s="913"/>
      <c r="J118" s="913"/>
      <c r="K118" s="913"/>
      <c r="L118" s="914"/>
    </row>
    <row r="119" spans="2:12" ht="21.95" customHeight="1" x14ac:dyDescent="0.25">
      <c r="B119" s="1001" t="s">
        <v>930</v>
      </c>
      <c r="C119" s="898"/>
      <c r="D119" s="898"/>
      <c r="E119" s="898"/>
      <c r="F119" s="898"/>
      <c r="G119" s="899"/>
      <c r="H119" s="903" t="s">
        <v>931</v>
      </c>
      <c r="I119" s="904"/>
      <c r="J119" s="904"/>
      <c r="K119" s="904"/>
      <c r="L119" s="905"/>
    </row>
    <row r="120" spans="2:12" ht="21.95" customHeight="1" thickBot="1" x14ac:dyDescent="0.3">
      <c r="B120" s="900"/>
      <c r="C120" s="901"/>
      <c r="D120" s="901"/>
      <c r="E120" s="901"/>
      <c r="F120" s="901"/>
      <c r="G120" s="902"/>
      <c r="H120" s="906"/>
      <c r="I120" s="907"/>
      <c r="J120" s="907"/>
      <c r="K120" s="907"/>
      <c r="L120" s="908"/>
    </row>
    <row r="121" spans="2:12" x14ac:dyDescent="0.25">
      <c r="B121" s="909" t="s">
        <v>688</v>
      </c>
      <c r="C121" s="910"/>
      <c r="D121" s="910"/>
      <c r="E121" s="910"/>
      <c r="F121" s="910"/>
      <c r="G121" s="911"/>
      <c r="H121" s="909" t="s">
        <v>689</v>
      </c>
      <c r="I121" s="910"/>
      <c r="J121" s="910"/>
      <c r="K121" s="910"/>
      <c r="L121" s="911"/>
    </row>
    <row r="122" spans="2:12" x14ac:dyDescent="0.25">
      <c r="B122" s="912"/>
      <c r="C122" s="913"/>
      <c r="D122" s="913"/>
      <c r="E122" s="913"/>
      <c r="F122" s="913"/>
      <c r="G122" s="914"/>
      <c r="H122" s="912"/>
      <c r="I122" s="913"/>
      <c r="J122" s="913"/>
      <c r="K122" s="913"/>
      <c r="L122" s="914"/>
    </row>
    <row r="123" spans="2:12" x14ac:dyDescent="0.25">
      <c r="B123" s="912"/>
      <c r="C123" s="913"/>
      <c r="D123" s="913"/>
      <c r="E123" s="913"/>
      <c r="F123" s="913"/>
      <c r="G123" s="914"/>
      <c r="H123" s="912"/>
      <c r="I123" s="913"/>
      <c r="J123" s="913"/>
      <c r="K123" s="913"/>
      <c r="L123" s="914"/>
    </row>
    <row r="124" spans="2:12" x14ac:dyDescent="0.25">
      <c r="B124" s="912"/>
      <c r="C124" s="913"/>
      <c r="D124" s="913"/>
      <c r="E124" s="913"/>
      <c r="F124" s="913"/>
      <c r="G124" s="914"/>
      <c r="H124" s="912"/>
      <c r="I124" s="913"/>
      <c r="J124" s="913"/>
      <c r="K124" s="913"/>
      <c r="L124" s="914"/>
    </row>
    <row r="125" spans="2:12" x14ac:dyDescent="0.25">
      <c r="B125" s="912"/>
      <c r="C125" s="913"/>
      <c r="D125" s="913"/>
      <c r="E125" s="913"/>
      <c r="F125" s="913"/>
      <c r="G125" s="914"/>
      <c r="H125" s="912"/>
      <c r="I125" s="913"/>
      <c r="J125" s="913"/>
      <c r="K125" s="913"/>
      <c r="L125" s="914"/>
    </row>
    <row r="126" spans="2:12" x14ac:dyDescent="0.25">
      <c r="B126" s="912"/>
      <c r="C126" s="913"/>
      <c r="D126" s="913"/>
      <c r="E126" s="913"/>
      <c r="F126" s="913"/>
      <c r="G126" s="914"/>
      <c r="H126" s="912"/>
      <c r="I126" s="913"/>
      <c r="J126" s="913"/>
      <c r="K126" s="913"/>
      <c r="L126" s="914"/>
    </row>
    <row r="127" spans="2:12" x14ac:dyDescent="0.25">
      <c r="B127" s="912"/>
      <c r="C127" s="913"/>
      <c r="D127" s="913"/>
      <c r="E127" s="913"/>
      <c r="F127" s="913"/>
      <c r="G127" s="914"/>
      <c r="H127" s="912"/>
      <c r="I127" s="913"/>
      <c r="J127" s="913"/>
      <c r="K127" s="913"/>
      <c r="L127" s="914"/>
    </row>
    <row r="128" spans="2:12" x14ac:dyDescent="0.25">
      <c r="B128" s="912"/>
      <c r="C128" s="913"/>
      <c r="D128" s="913"/>
      <c r="E128" s="913"/>
      <c r="F128" s="913"/>
      <c r="G128" s="914"/>
      <c r="H128" s="912"/>
      <c r="I128" s="913"/>
      <c r="J128" s="913"/>
      <c r="K128" s="913"/>
      <c r="L128" s="914"/>
    </row>
    <row r="129" spans="2:12" x14ac:dyDescent="0.25">
      <c r="B129" s="912"/>
      <c r="C129" s="913"/>
      <c r="D129" s="913"/>
      <c r="E129" s="913"/>
      <c r="F129" s="913"/>
      <c r="G129" s="914"/>
      <c r="H129" s="912"/>
      <c r="I129" s="913"/>
      <c r="J129" s="913"/>
      <c r="K129" s="913"/>
      <c r="L129" s="914"/>
    </row>
    <row r="130" spans="2:12" x14ac:dyDescent="0.25">
      <c r="B130" s="912"/>
      <c r="C130" s="913"/>
      <c r="D130" s="913"/>
      <c r="E130" s="913"/>
      <c r="F130" s="913"/>
      <c r="G130" s="914"/>
      <c r="H130" s="912"/>
      <c r="I130" s="913"/>
      <c r="J130" s="913"/>
      <c r="K130" s="913"/>
      <c r="L130" s="914"/>
    </row>
    <row r="131" spans="2:12" x14ac:dyDescent="0.25">
      <c r="B131" s="912"/>
      <c r="C131" s="913"/>
      <c r="D131" s="913"/>
      <c r="E131" s="913"/>
      <c r="F131" s="913"/>
      <c r="G131" s="914"/>
      <c r="H131" s="912"/>
      <c r="I131" s="913"/>
      <c r="J131" s="913"/>
      <c r="K131" s="913"/>
      <c r="L131" s="914"/>
    </row>
    <row r="132" spans="2:12" x14ac:dyDescent="0.25">
      <c r="B132" s="912"/>
      <c r="C132" s="913"/>
      <c r="D132" s="913"/>
      <c r="E132" s="913"/>
      <c r="F132" s="913"/>
      <c r="G132" s="914"/>
      <c r="H132" s="912"/>
      <c r="I132" s="913"/>
      <c r="J132" s="913"/>
      <c r="K132" s="913"/>
      <c r="L132" s="914"/>
    </row>
    <row r="133" spans="2:12" x14ac:dyDescent="0.25">
      <c r="B133" s="912"/>
      <c r="C133" s="913"/>
      <c r="D133" s="913"/>
      <c r="E133" s="913"/>
      <c r="F133" s="913"/>
      <c r="G133" s="914"/>
      <c r="H133" s="912"/>
      <c r="I133" s="913"/>
      <c r="J133" s="913"/>
      <c r="K133" s="913"/>
      <c r="L133" s="914"/>
    </row>
    <row r="134" spans="2:12" x14ac:dyDescent="0.25">
      <c r="B134" s="912"/>
      <c r="C134" s="913"/>
      <c r="D134" s="913"/>
      <c r="E134" s="913"/>
      <c r="F134" s="913"/>
      <c r="G134" s="914"/>
      <c r="H134" s="912"/>
      <c r="I134" s="913"/>
      <c r="J134" s="913"/>
      <c r="K134" s="913"/>
      <c r="L134" s="914"/>
    </row>
    <row r="135" spans="2:12" ht="21.95" customHeight="1" x14ac:dyDescent="0.25">
      <c r="B135" s="903" t="s">
        <v>932</v>
      </c>
      <c r="C135" s="904"/>
      <c r="D135" s="904"/>
      <c r="E135" s="904"/>
      <c r="F135" s="904"/>
      <c r="G135" s="905"/>
      <c r="H135" s="903" t="s">
        <v>933</v>
      </c>
      <c r="I135" s="904"/>
      <c r="J135" s="904"/>
      <c r="K135" s="904"/>
      <c r="L135" s="905"/>
    </row>
    <row r="136" spans="2:12" ht="21.95" customHeight="1" thickBot="1" x14ac:dyDescent="0.3">
      <c r="B136" s="906"/>
      <c r="C136" s="907"/>
      <c r="D136" s="907"/>
      <c r="E136" s="907"/>
      <c r="F136" s="907"/>
      <c r="G136" s="908"/>
      <c r="H136" s="906"/>
      <c r="I136" s="907"/>
      <c r="J136" s="907"/>
      <c r="K136" s="907"/>
      <c r="L136" s="908"/>
    </row>
    <row r="137" spans="2:12" x14ac:dyDescent="0.25">
      <c r="B137" s="909" t="s">
        <v>688</v>
      </c>
      <c r="C137" s="910"/>
      <c r="D137" s="910"/>
      <c r="E137" s="910"/>
      <c r="F137" s="910"/>
      <c r="G137" s="911"/>
      <c r="H137" s="909" t="s">
        <v>689</v>
      </c>
      <c r="I137" s="910"/>
      <c r="J137" s="910"/>
      <c r="K137" s="910"/>
      <c r="L137" s="911"/>
    </row>
    <row r="138" spans="2:12" x14ac:dyDescent="0.25">
      <c r="B138" s="912"/>
      <c r="C138" s="913"/>
      <c r="D138" s="913"/>
      <c r="E138" s="913"/>
      <c r="F138" s="913"/>
      <c r="G138" s="914"/>
      <c r="H138" s="912"/>
      <c r="I138" s="913"/>
      <c r="J138" s="913"/>
      <c r="K138" s="913"/>
      <c r="L138" s="914"/>
    </row>
    <row r="139" spans="2:12" x14ac:dyDescent="0.25">
      <c r="B139" s="912"/>
      <c r="C139" s="913"/>
      <c r="D139" s="913"/>
      <c r="E139" s="913"/>
      <c r="F139" s="913"/>
      <c r="G139" s="914"/>
      <c r="H139" s="912"/>
      <c r="I139" s="913"/>
      <c r="J139" s="913"/>
      <c r="K139" s="913"/>
      <c r="L139" s="914"/>
    </row>
    <row r="140" spans="2:12" x14ac:dyDescent="0.25">
      <c r="B140" s="912"/>
      <c r="C140" s="913"/>
      <c r="D140" s="913"/>
      <c r="E140" s="913"/>
      <c r="F140" s="913"/>
      <c r="G140" s="914"/>
      <c r="H140" s="912"/>
      <c r="I140" s="913"/>
      <c r="J140" s="913"/>
      <c r="K140" s="913"/>
      <c r="L140" s="914"/>
    </row>
    <row r="141" spans="2:12" x14ac:dyDescent="0.25">
      <c r="B141" s="912"/>
      <c r="C141" s="913"/>
      <c r="D141" s="913"/>
      <c r="E141" s="913"/>
      <c r="F141" s="913"/>
      <c r="G141" s="914"/>
      <c r="H141" s="912"/>
      <c r="I141" s="913"/>
      <c r="J141" s="913"/>
      <c r="K141" s="913"/>
      <c r="L141" s="914"/>
    </row>
    <row r="142" spans="2:12" x14ac:dyDescent="0.25">
      <c r="B142" s="912"/>
      <c r="C142" s="913"/>
      <c r="D142" s="913"/>
      <c r="E142" s="913"/>
      <c r="F142" s="913"/>
      <c r="G142" s="914"/>
      <c r="H142" s="912"/>
      <c r="I142" s="913"/>
      <c r="J142" s="913"/>
      <c r="K142" s="913"/>
      <c r="L142" s="914"/>
    </row>
    <row r="143" spans="2:12" x14ac:dyDescent="0.25">
      <c r="B143" s="912"/>
      <c r="C143" s="913"/>
      <c r="D143" s="913"/>
      <c r="E143" s="913"/>
      <c r="F143" s="913"/>
      <c r="G143" s="914"/>
      <c r="H143" s="912"/>
      <c r="I143" s="913"/>
      <c r="J143" s="913"/>
      <c r="K143" s="913"/>
      <c r="L143" s="914"/>
    </row>
    <row r="144" spans="2:12" x14ac:dyDescent="0.25">
      <c r="B144" s="912"/>
      <c r="C144" s="913"/>
      <c r="D144" s="913"/>
      <c r="E144" s="913"/>
      <c r="F144" s="913"/>
      <c r="G144" s="914"/>
      <c r="H144" s="912"/>
      <c r="I144" s="913"/>
      <c r="J144" s="913"/>
      <c r="K144" s="913"/>
      <c r="L144" s="914"/>
    </row>
    <row r="145" spans="2:12" x14ac:dyDescent="0.25">
      <c r="B145" s="912"/>
      <c r="C145" s="913"/>
      <c r="D145" s="913"/>
      <c r="E145" s="913"/>
      <c r="F145" s="913"/>
      <c r="G145" s="914"/>
      <c r="H145" s="912"/>
      <c r="I145" s="913"/>
      <c r="J145" s="913"/>
      <c r="K145" s="913"/>
      <c r="L145" s="914"/>
    </row>
    <row r="146" spans="2:12" x14ac:dyDescent="0.25">
      <c r="B146" s="912"/>
      <c r="C146" s="913"/>
      <c r="D146" s="913"/>
      <c r="E146" s="913"/>
      <c r="F146" s="913"/>
      <c r="G146" s="914"/>
      <c r="H146" s="912"/>
      <c r="I146" s="913"/>
      <c r="J146" s="913"/>
      <c r="K146" s="913"/>
      <c r="L146" s="914"/>
    </row>
    <row r="147" spans="2:12" x14ac:dyDescent="0.25">
      <c r="B147" s="912"/>
      <c r="C147" s="913"/>
      <c r="D147" s="913"/>
      <c r="E147" s="913"/>
      <c r="F147" s="913"/>
      <c r="G147" s="914"/>
      <c r="H147" s="912"/>
      <c r="I147" s="913"/>
      <c r="J147" s="913"/>
      <c r="K147" s="913"/>
      <c r="L147" s="914"/>
    </row>
    <row r="148" spans="2:12" x14ac:dyDescent="0.25">
      <c r="B148" s="912"/>
      <c r="C148" s="913"/>
      <c r="D148" s="913"/>
      <c r="E148" s="913"/>
      <c r="F148" s="913"/>
      <c r="G148" s="914"/>
      <c r="H148" s="912"/>
      <c r="I148" s="913"/>
      <c r="J148" s="913"/>
      <c r="K148" s="913"/>
      <c r="L148" s="914"/>
    </row>
    <row r="149" spans="2:12" x14ac:dyDescent="0.25">
      <c r="B149" s="912"/>
      <c r="C149" s="913"/>
      <c r="D149" s="913"/>
      <c r="E149" s="913"/>
      <c r="F149" s="913"/>
      <c r="G149" s="914"/>
      <c r="H149" s="912"/>
      <c r="I149" s="913"/>
      <c r="J149" s="913"/>
      <c r="K149" s="913"/>
      <c r="L149" s="914"/>
    </row>
    <row r="150" spans="2:12" x14ac:dyDescent="0.25">
      <c r="B150" s="912"/>
      <c r="C150" s="913"/>
      <c r="D150" s="913"/>
      <c r="E150" s="913"/>
      <c r="F150" s="913"/>
      <c r="G150" s="914"/>
      <c r="H150" s="912"/>
      <c r="I150" s="913"/>
      <c r="J150" s="913"/>
      <c r="K150" s="913"/>
      <c r="L150" s="914"/>
    </row>
    <row r="151" spans="2:12" ht="21.95" customHeight="1" x14ac:dyDescent="0.25">
      <c r="B151" s="903" t="s">
        <v>934</v>
      </c>
      <c r="C151" s="904"/>
      <c r="D151" s="904"/>
      <c r="E151" s="904"/>
      <c r="F151" s="904"/>
      <c r="G151" s="905"/>
      <c r="H151" s="903" t="s">
        <v>935</v>
      </c>
      <c r="I151" s="937"/>
      <c r="J151" s="937"/>
      <c r="K151" s="937"/>
      <c r="L151" s="938"/>
    </row>
    <row r="152" spans="2:12" ht="37.5" customHeight="1" thickBot="1" x14ac:dyDescent="0.3">
      <c r="B152" s="906"/>
      <c r="C152" s="907"/>
      <c r="D152" s="907"/>
      <c r="E152" s="907"/>
      <c r="F152" s="907"/>
      <c r="G152" s="908"/>
      <c r="H152" s="939"/>
      <c r="I152" s="940"/>
      <c r="J152" s="940"/>
      <c r="K152" s="940"/>
      <c r="L152" s="941"/>
    </row>
    <row r="153" spans="2:12" x14ac:dyDescent="0.25">
      <c r="B153" s="909" t="s">
        <v>688</v>
      </c>
      <c r="C153" s="910"/>
      <c r="D153" s="910"/>
      <c r="E153" s="910"/>
      <c r="F153" s="910"/>
      <c r="G153" s="911"/>
      <c r="H153" s="909" t="s">
        <v>689</v>
      </c>
      <c r="I153" s="910"/>
      <c r="J153" s="910"/>
      <c r="K153" s="910"/>
      <c r="L153" s="911"/>
    </row>
    <row r="154" spans="2:12" x14ac:dyDescent="0.25">
      <c r="B154" s="912"/>
      <c r="C154" s="913"/>
      <c r="D154" s="913"/>
      <c r="E154" s="913"/>
      <c r="F154" s="913"/>
      <c r="G154" s="914"/>
      <c r="H154" s="912"/>
      <c r="I154" s="913"/>
      <c r="J154" s="913"/>
      <c r="K154" s="913"/>
      <c r="L154" s="914"/>
    </row>
    <row r="155" spans="2:12" x14ac:dyDescent="0.25">
      <c r="B155" s="912"/>
      <c r="C155" s="913"/>
      <c r="D155" s="913"/>
      <c r="E155" s="913"/>
      <c r="F155" s="913"/>
      <c r="G155" s="914"/>
      <c r="H155" s="912"/>
      <c r="I155" s="913"/>
      <c r="J155" s="913"/>
      <c r="K155" s="913"/>
      <c r="L155" s="914"/>
    </row>
    <row r="156" spans="2:12" x14ac:dyDescent="0.25">
      <c r="B156" s="912"/>
      <c r="C156" s="913"/>
      <c r="D156" s="913"/>
      <c r="E156" s="913"/>
      <c r="F156" s="913"/>
      <c r="G156" s="914"/>
      <c r="H156" s="912"/>
      <c r="I156" s="913"/>
      <c r="J156" s="913"/>
      <c r="K156" s="913"/>
      <c r="L156" s="914"/>
    </row>
    <row r="157" spans="2:12" x14ac:dyDescent="0.25">
      <c r="B157" s="912"/>
      <c r="C157" s="913"/>
      <c r="D157" s="913"/>
      <c r="E157" s="913"/>
      <c r="F157" s="913"/>
      <c r="G157" s="914"/>
      <c r="H157" s="912"/>
      <c r="I157" s="913"/>
      <c r="J157" s="913"/>
      <c r="K157" s="913"/>
      <c r="L157" s="914"/>
    </row>
    <row r="158" spans="2:12" x14ac:dyDescent="0.25">
      <c r="B158" s="912"/>
      <c r="C158" s="913"/>
      <c r="D158" s="913"/>
      <c r="E158" s="913"/>
      <c r="F158" s="913"/>
      <c r="G158" s="914"/>
      <c r="H158" s="912"/>
      <c r="I158" s="913"/>
      <c r="J158" s="913"/>
      <c r="K158" s="913"/>
      <c r="L158" s="914"/>
    </row>
    <row r="159" spans="2:12" x14ac:dyDescent="0.25">
      <c r="B159" s="912"/>
      <c r="C159" s="913"/>
      <c r="D159" s="913"/>
      <c r="E159" s="913"/>
      <c r="F159" s="913"/>
      <c r="G159" s="914"/>
      <c r="H159" s="912"/>
      <c r="I159" s="913"/>
      <c r="J159" s="913"/>
      <c r="K159" s="913"/>
      <c r="L159" s="914"/>
    </row>
    <row r="160" spans="2:12" x14ac:dyDescent="0.25">
      <c r="B160" s="912"/>
      <c r="C160" s="913"/>
      <c r="D160" s="913"/>
      <c r="E160" s="913"/>
      <c r="F160" s="913"/>
      <c r="G160" s="914"/>
      <c r="H160" s="912"/>
      <c r="I160" s="913"/>
      <c r="J160" s="913"/>
      <c r="K160" s="913"/>
      <c r="L160" s="914"/>
    </row>
    <row r="161" spans="2:12" x14ac:dyDescent="0.25">
      <c r="B161" s="912"/>
      <c r="C161" s="913"/>
      <c r="D161" s="913"/>
      <c r="E161" s="913"/>
      <c r="F161" s="913"/>
      <c r="G161" s="914"/>
      <c r="H161" s="912"/>
      <c r="I161" s="913"/>
      <c r="J161" s="913"/>
      <c r="K161" s="913"/>
      <c r="L161" s="914"/>
    </row>
    <row r="162" spans="2:12" x14ac:dyDescent="0.25">
      <c r="B162" s="912"/>
      <c r="C162" s="913"/>
      <c r="D162" s="913"/>
      <c r="E162" s="913"/>
      <c r="F162" s="913"/>
      <c r="G162" s="914"/>
      <c r="H162" s="912"/>
      <c r="I162" s="913"/>
      <c r="J162" s="913"/>
      <c r="K162" s="913"/>
      <c r="L162" s="914"/>
    </row>
    <row r="163" spans="2:12" x14ac:dyDescent="0.25">
      <c r="B163" s="912"/>
      <c r="C163" s="913"/>
      <c r="D163" s="913"/>
      <c r="E163" s="913"/>
      <c r="F163" s="913"/>
      <c r="G163" s="914"/>
      <c r="H163" s="912"/>
      <c r="I163" s="913"/>
      <c r="J163" s="913"/>
      <c r="K163" s="913"/>
      <c r="L163" s="914"/>
    </row>
    <row r="164" spans="2:12" x14ac:dyDescent="0.25">
      <c r="B164" s="912"/>
      <c r="C164" s="913"/>
      <c r="D164" s="913"/>
      <c r="E164" s="913"/>
      <c r="F164" s="913"/>
      <c r="G164" s="914"/>
      <c r="H164" s="912"/>
      <c r="I164" s="913"/>
      <c r="J164" s="913"/>
      <c r="K164" s="913"/>
      <c r="L164" s="914"/>
    </row>
    <row r="165" spans="2:12" x14ac:dyDescent="0.25">
      <c r="B165" s="912"/>
      <c r="C165" s="913"/>
      <c r="D165" s="913"/>
      <c r="E165" s="913"/>
      <c r="F165" s="913"/>
      <c r="G165" s="914"/>
      <c r="H165" s="912"/>
      <c r="I165" s="913"/>
      <c r="J165" s="913"/>
      <c r="K165" s="913"/>
      <c r="L165" s="914"/>
    </row>
    <row r="166" spans="2:12" x14ac:dyDescent="0.25">
      <c r="B166" s="912"/>
      <c r="C166" s="913"/>
      <c r="D166" s="913"/>
      <c r="E166" s="913"/>
      <c r="F166" s="913"/>
      <c r="G166" s="914"/>
      <c r="H166" s="912"/>
      <c r="I166" s="913"/>
      <c r="J166" s="913"/>
      <c r="K166" s="913"/>
      <c r="L166" s="914"/>
    </row>
    <row r="167" spans="2:12" ht="21.95" customHeight="1" x14ac:dyDescent="0.25">
      <c r="B167" s="903" t="s">
        <v>936</v>
      </c>
      <c r="C167" s="904"/>
      <c r="D167" s="904"/>
      <c r="E167" s="904"/>
      <c r="F167" s="904"/>
      <c r="G167" s="905"/>
      <c r="H167" s="903" t="s">
        <v>937</v>
      </c>
      <c r="I167" s="937"/>
      <c r="J167" s="937"/>
      <c r="K167" s="937"/>
      <c r="L167" s="938"/>
    </row>
    <row r="168" spans="2:12" ht="37.5" customHeight="1" thickBot="1" x14ac:dyDescent="0.3">
      <c r="B168" s="906"/>
      <c r="C168" s="907"/>
      <c r="D168" s="907"/>
      <c r="E168" s="907"/>
      <c r="F168" s="907"/>
      <c r="G168" s="908"/>
      <c r="H168" s="939"/>
      <c r="I168" s="940"/>
      <c r="J168" s="940"/>
      <c r="K168" s="940"/>
      <c r="L168" s="941"/>
    </row>
    <row r="169" spans="2:12" x14ac:dyDescent="0.25">
      <c r="B169" s="909" t="s">
        <v>688</v>
      </c>
      <c r="C169" s="910"/>
      <c r="D169" s="910"/>
      <c r="E169" s="910"/>
      <c r="F169" s="910"/>
      <c r="G169" s="911"/>
      <c r="H169" s="909" t="s">
        <v>689</v>
      </c>
      <c r="I169" s="910"/>
      <c r="J169" s="910"/>
      <c r="K169" s="910"/>
      <c r="L169" s="911"/>
    </row>
    <row r="170" spans="2:12" x14ac:dyDescent="0.25">
      <c r="B170" s="912"/>
      <c r="C170" s="913"/>
      <c r="D170" s="913"/>
      <c r="E170" s="913"/>
      <c r="F170" s="913"/>
      <c r="G170" s="914"/>
      <c r="H170" s="912"/>
      <c r="I170" s="913"/>
      <c r="J170" s="913"/>
      <c r="K170" s="913"/>
      <c r="L170" s="914"/>
    </row>
    <row r="171" spans="2:12" x14ac:dyDescent="0.25">
      <c r="B171" s="912"/>
      <c r="C171" s="913"/>
      <c r="D171" s="913"/>
      <c r="E171" s="913"/>
      <c r="F171" s="913"/>
      <c r="G171" s="914"/>
      <c r="H171" s="912"/>
      <c r="I171" s="913"/>
      <c r="J171" s="913"/>
      <c r="K171" s="913"/>
      <c r="L171" s="914"/>
    </row>
    <row r="172" spans="2:12" x14ac:dyDescent="0.25">
      <c r="B172" s="912"/>
      <c r="C172" s="913"/>
      <c r="D172" s="913"/>
      <c r="E172" s="913"/>
      <c r="F172" s="913"/>
      <c r="G172" s="914"/>
      <c r="H172" s="912"/>
      <c r="I172" s="913"/>
      <c r="J172" s="913"/>
      <c r="K172" s="913"/>
      <c r="L172" s="914"/>
    </row>
    <row r="173" spans="2:12" x14ac:dyDescent="0.25">
      <c r="B173" s="912"/>
      <c r="C173" s="913"/>
      <c r="D173" s="913"/>
      <c r="E173" s="913"/>
      <c r="F173" s="913"/>
      <c r="G173" s="914"/>
      <c r="H173" s="912"/>
      <c r="I173" s="913"/>
      <c r="J173" s="913"/>
      <c r="K173" s="913"/>
      <c r="L173" s="914"/>
    </row>
    <row r="174" spans="2:12" x14ac:dyDescent="0.25">
      <c r="B174" s="912"/>
      <c r="C174" s="913"/>
      <c r="D174" s="913"/>
      <c r="E174" s="913"/>
      <c r="F174" s="913"/>
      <c r="G174" s="914"/>
      <c r="H174" s="912"/>
      <c r="I174" s="913"/>
      <c r="J174" s="913"/>
      <c r="K174" s="913"/>
      <c r="L174" s="914"/>
    </row>
    <row r="175" spans="2:12" x14ac:dyDescent="0.25">
      <c r="B175" s="912"/>
      <c r="C175" s="913"/>
      <c r="D175" s="913"/>
      <c r="E175" s="913"/>
      <c r="F175" s="913"/>
      <c r="G175" s="914"/>
      <c r="H175" s="912"/>
      <c r="I175" s="913"/>
      <c r="J175" s="913"/>
      <c r="K175" s="913"/>
      <c r="L175" s="914"/>
    </row>
    <row r="176" spans="2:12" x14ac:dyDescent="0.25">
      <c r="B176" s="912"/>
      <c r="C176" s="913"/>
      <c r="D176" s="913"/>
      <c r="E176" s="913"/>
      <c r="F176" s="913"/>
      <c r="G176" s="914"/>
      <c r="H176" s="912"/>
      <c r="I176" s="913"/>
      <c r="J176" s="913"/>
      <c r="K176" s="913"/>
      <c r="L176" s="914"/>
    </row>
    <row r="177" spans="2:12" x14ac:dyDescent="0.25">
      <c r="B177" s="912"/>
      <c r="C177" s="913"/>
      <c r="D177" s="913"/>
      <c r="E177" s="913"/>
      <c r="F177" s="913"/>
      <c r="G177" s="914"/>
      <c r="H177" s="912"/>
      <c r="I177" s="913"/>
      <c r="J177" s="913"/>
      <c r="K177" s="913"/>
      <c r="L177" s="914"/>
    </row>
    <row r="178" spans="2:12" x14ac:dyDescent="0.25">
      <c r="B178" s="912"/>
      <c r="C178" s="913"/>
      <c r="D178" s="913"/>
      <c r="E178" s="913"/>
      <c r="F178" s="913"/>
      <c r="G178" s="914"/>
      <c r="H178" s="912"/>
      <c r="I178" s="913"/>
      <c r="J178" s="913"/>
      <c r="K178" s="913"/>
      <c r="L178" s="914"/>
    </row>
    <row r="179" spans="2:12" x14ac:dyDescent="0.25">
      <c r="B179" s="912"/>
      <c r="C179" s="913"/>
      <c r="D179" s="913"/>
      <c r="E179" s="913"/>
      <c r="F179" s="913"/>
      <c r="G179" s="914"/>
      <c r="H179" s="912"/>
      <c r="I179" s="913"/>
      <c r="J179" s="913"/>
      <c r="K179" s="913"/>
      <c r="L179" s="914"/>
    </row>
    <row r="180" spans="2:12" x14ac:dyDescent="0.25">
      <c r="B180" s="912"/>
      <c r="C180" s="913"/>
      <c r="D180" s="913"/>
      <c r="E180" s="913"/>
      <c r="F180" s="913"/>
      <c r="G180" s="914"/>
      <c r="H180" s="912"/>
      <c r="I180" s="913"/>
      <c r="J180" s="913"/>
      <c r="K180" s="913"/>
      <c r="L180" s="914"/>
    </row>
    <row r="181" spans="2:12" x14ac:dyDescent="0.25">
      <c r="B181" s="912"/>
      <c r="C181" s="913"/>
      <c r="D181" s="913"/>
      <c r="E181" s="913"/>
      <c r="F181" s="913"/>
      <c r="G181" s="914"/>
      <c r="H181" s="912"/>
      <c r="I181" s="913"/>
      <c r="J181" s="913"/>
      <c r="K181" s="913"/>
      <c r="L181" s="914"/>
    </row>
    <row r="182" spans="2:12" x14ac:dyDescent="0.25">
      <c r="B182" s="912"/>
      <c r="C182" s="913"/>
      <c r="D182" s="913"/>
      <c r="E182" s="913"/>
      <c r="F182" s="913"/>
      <c r="G182" s="914"/>
      <c r="H182" s="912"/>
      <c r="I182" s="913"/>
      <c r="J182" s="913"/>
      <c r="K182" s="913"/>
      <c r="L182" s="914"/>
    </row>
    <row r="183" spans="2:12" ht="21.95" customHeight="1" x14ac:dyDescent="0.25">
      <c r="B183" s="903" t="s">
        <v>938</v>
      </c>
      <c r="C183" s="904"/>
      <c r="D183" s="904"/>
      <c r="E183" s="904"/>
      <c r="F183" s="904"/>
      <c r="G183" s="905"/>
      <c r="H183" s="903" t="s">
        <v>939</v>
      </c>
      <c r="I183" s="937"/>
      <c r="J183" s="937"/>
      <c r="K183" s="937"/>
      <c r="L183" s="938"/>
    </row>
    <row r="184" spans="2:12" ht="37.5" customHeight="1" thickBot="1" x14ac:dyDescent="0.3">
      <c r="B184" s="906"/>
      <c r="C184" s="907"/>
      <c r="D184" s="907"/>
      <c r="E184" s="907"/>
      <c r="F184" s="907"/>
      <c r="G184" s="908"/>
      <c r="H184" s="939"/>
      <c r="I184" s="940"/>
      <c r="J184" s="940"/>
      <c r="K184" s="940"/>
      <c r="L184" s="941"/>
    </row>
    <row r="185" spans="2:12" ht="15" customHeight="1" x14ac:dyDescent="0.25">
      <c r="B185" s="918"/>
      <c r="C185" s="919"/>
      <c r="D185" s="919"/>
      <c r="E185" s="919"/>
      <c r="F185" s="919"/>
      <c r="G185" s="920"/>
      <c r="H185" s="918"/>
      <c r="I185" s="919"/>
      <c r="J185" s="919"/>
      <c r="K185" s="919"/>
      <c r="L185" s="920"/>
    </row>
    <row r="186" spans="2:12" ht="15" customHeight="1" x14ac:dyDescent="0.25">
      <c r="B186" s="921"/>
      <c r="C186" s="922"/>
      <c r="D186" s="922"/>
      <c r="E186" s="922"/>
      <c r="F186" s="922"/>
      <c r="G186" s="923"/>
      <c r="H186" s="921"/>
      <c r="I186" s="922"/>
      <c r="J186" s="922"/>
      <c r="K186" s="922"/>
      <c r="L186" s="923"/>
    </row>
    <row r="187" spans="2:12" ht="15" customHeight="1" x14ac:dyDescent="0.25">
      <c r="B187" s="921"/>
      <c r="C187" s="922"/>
      <c r="D187" s="922"/>
      <c r="E187" s="922"/>
      <c r="F187" s="922"/>
      <c r="G187" s="923"/>
      <c r="H187" s="921"/>
      <c r="I187" s="922"/>
      <c r="J187" s="922"/>
      <c r="K187" s="922"/>
      <c r="L187" s="923"/>
    </row>
    <row r="188" spans="2:12" ht="15" customHeight="1" x14ac:dyDescent="0.25">
      <c r="B188" s="921"/>
      <c r="C188" s="922"/>
      <c r="D188" s="922"/>
      <c r="E188" s="922"/>
      <c r="F188" s="922"/>
      <c r="G188" s="923"/>
      <c r="H188" s="921"/>
      <c r="I188" s="922"/>
      <c r="J188" s="922"/>
      <c r="K188" s="922"/>
      <c r="L188" s="923"/>
    </row>
    <row r="189" spans="2:12" ht="15" customHeight="1" x14ac:dyDescent="0.25">
      <c r="B189" s="921"/>
      <c r="C189" s="922"/>
      <c r="D189" s="922"/>
      <c r="E189" s="922"/>
      <c r="F189" s="922"/>
      <c r="G189" s="923"/>
      <c r="H189" s="921"/>
      <c r="I189" s="922"/>
      <c r="J189" s="922"/>
      <c r="K189" s="922"/>
      <c r="L189" s="923"/>
    </row>
    <row r="190" spans="2:12" ht="15" customHeight="1" x14ac:dyDescent="0.25">
      <c r="B190" s="921"/>
      <c r="C190" s="922"/>
      <c r="D190" s="922"/>
      <c r="E190" s="922"/>
      <c r="F190" s="922"/>
      <c r="G190" s="923"/>
      <c r="H190" s="921"/>
      <c r="I190" s="922"/>
      <c r="J190" s="922"/>
      <c r="K190" s="922"/>
      <c r="L190" s="923"/>
    </row>
    <row r="191" spans="2:12" ht="15" customHeight="1" x14ac:dyDescent="0.25">
      <c r="B191" s="921"/>
      <c r="C191" s="922"/>
      <c r="D191" s="922"/>
      <c r="E191" s="922"/>
      <c r="F191" s="922"/>
      <c r="G191" s="923"/>
      <c r="H191" s="921"/>
      <c r="I191" s="922"/>
      <c r="J191" s="922"/>
      <c r="K191" s="922"/>
      <c r="L191" s="923"/>
    </row>
    <row r="192" spans="2:12" ht="15" customHeight="1" x14ac:dyDescent="0.25">
      <c r="B192" s="921"/>
      <c r="C192" s="922"/>
      <c r="D192" s="922"/>
      <c r="E192" s="922"/>
      <c r="F192" s="922"/>
      <c r="G192" s="923"/>
      <c r="H192" s="921"/>
      <c r="I192" s="922"/>
      <c r="J192" s="922"/>
      <c r="K192" s="922"/>
      <c r="L192" s="923"/>
    </row>
    <row r="193" spans="2:12" ht="15" customHeight="1" x14ac:dyDescent="0.25">
      <c r="B193" s="921"/>
      <c r="C193" s="922"/>
      <c r="D193" s="922"/>
      <c r="E193" s="922"/>
      <c r="F193" s="922"/>
      <c r="G193" s="923"/>
      <c r="H193" s="921"/>
      <c r="I193" s="922"/>
      <c r="J193" s="922"/>
      <c r="K193" s="922"/>
      <c r="L193" s="923"/>
    </row>
    <row r="194" spans="2:12" ht="15" customHeight="1" x14ac:dyDescent="0.25">
      <c r="B194" s="921"/>
      <c r="C194" s="922"/>
      <c r="D194" s="922"/>
      <c r="E194" s="922"/>
      <c r="F194" s="922"/>
      <c r="G194" s="923"/>
      <c r="H194" s="921"/>
      <c r="I194" s="922"/>
      <c r="J194" s="922"/>
      <c r="K194" s="922"/>
      <c r="L194" s="923"/>
    </row>
    <row r="195" spans="2:12" ht="15" customHeight="1" x14ac:dyDescent="0.25">
      <c r="B195" s="921"/>
      <c r="C195" s="922"/>
      <c r="D195" s="922"/>
      <c r="E195" s="922"/>
      <c r="F195" s="922"/>
      <c r="G195" s="923"/>
      <c r="H195" s="921"/>
      <c r="I195" s="922"/>
      <c r="J195" s="922"/>
      <c r="K195" s="922"/>
      <c r="L195" s="923"/>
    </row>
    <row r="196" spans="2:12" ht="15" customHeight="1" x14ac:dyDescent="0.25">
      <c r="B196" s="921"/>
      <c r="C196" s="922"/>
      <c r="D196" s="922"/>
      <c r="E196" s="922"/>
      <c r="F196" s="922"/>
      <c r="G196" s="923"/>
      <c r="H196" s="921"/>
      <c r="I196" s="922"/>
      <c r="J196" s="922"/>
      <c r="K196" s="922"/>
      <c r="L196" s="923"/>
    </row>
    <row r="197" spans="2:12" ht="15" customHeight="1" x14ac:dyDescent="0.25">
      <c r="B197" s="921"/>
      <c r="C197" s="922"/>
      <c r="D197" s="922"/>
      <c r="E197" s="922"/>
      <c r="F197" s="922"/>
      <c r="G197" s="923"/>
      <c r="H197" s="921"/>
      <c r="I197" s="922"/>
      <c r="J197" s="922"/>
      <c r="K197" s="922"/>
      <c r="L197" s="923"/>
    </row>
    <row r="198" spans="2:12" ht="15" customHeight="1" thickBot="1" x14ac:dyDescent="0.3">
      <c r="B198" s="995"/>
      <c r="C198" s="996"/>
      <c r="D198" s="996"/>
      <c r="E198" s="996"/>
      <c r="F198" s="996"/>
      <c r="G198" s="997"/>
      <c r="H198" s="995"/>
      <c r="I198" s="996"/>
      <c r="J198" s="996"/>
      <c r="K198" s="996"/>
      <c r="L198" s="997"/>
    </row>
    <row r="199" spans="2:12" ht="21.95" customHeight="1" x14ac:dyDescent="0.25">
      <c r="B199" s="903" t="s">
        <v>940</v>
      </c>
      <c r="C199" s="904"/>
      <c r="D199" s="904"/>
      <c r="E199" s="904"/>
      <c r="F199" s="904"/>
      <c r="G199" s="905"/>
      <c r="H199" s="998" t="s">
        <v>941</v>
      </c>
      <c r="I199" s="999"/>
      <c r="J199" s="999"/>
      <c r="K199" s="999"/>
      <c r="L199" s="1000"/>
    </row>
    <row r="200" spans="2:12" ht="37.5" customHeight="1" thickBot="1" x14ac:dyDescent="0.3">
      <c r="B200" s="906"/>
      <c r="C200" s="907"/>
      <c r="D200" s="907"/>
      <c r="E200" s="907"/>
      <c r="F200" s="907"/>
      <c r="G200" s="908"/>
      <c r="H200" s="906"/>
      <c r="I200" s="907"/>
      <c r="J200" s="907"/>
      <c r="K200" s="907"/>
      <c r="L200" s="908"/>
    </row>
    <row r="201" spans="2:12" ht="15" customHeight="1" x14ac:dyDescent="0.25"/>
    <row r="202" spans="2:12" ht="15" customHeight="1" x14ac:dyDescent="0.25"/>
    <row r="203" spans="2:12" ht="15" customHeight="1" x14ac:dyDescent="0.25"/>
    <row r="204" spans="2:12" ht="15" customHeight="1" x14ac:dyDescent="0.25"/>
    <row r="205" spans="2:12" ht="15" customHeight="1" x14ac:dyDescent="0.25"/>
    <row r="206" spans="2:12" ht="15" customHeight="1" x14ac:dyDescent="0.25"/>
    <row r="207" spans="2:12" ht="15" customHeight="1" x14ac:dyDescent="0.25"/>
    <row r="208" spans="2:12"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21.95" customHeight="1" x14ac:dyDescent="0.25"/>
    <row r="216" ht="37.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21.95" customHeight="1" x14ac:dyDescent="0.25"/>
    <row r="232" ht="37.5" customHeight="1" x14ac:dyDescent="0.25"/>
  </sheetData>
  <mergeCells count="64">
    <mergeCell ref="B1:D6"/>
    <mergeCell ref="E1:J3"/>
    <mergeCell ref="K1:L5"/>
    <mergeCell ref="E4:J4"/>
    <mergeCell ref="E5:H5"/>
    <mergeCell ref="I5:I6"/>
    <mergeCell ref="J5:J6"/>
    <mergeCell ref="K6:L6"/>
    <mergeCell ref="B7:D7"/>
    <mergeCell ref="E7:F7"/>
    <mergeCell ref="G7:H7"/>
    <mergeCell ref="K7:L7"/>
    <mergeCell ref="B8:D8"/>
    <mergeCell ref="E8:F8"/>
    <mergeCell ref="G8:H8"/>
    <mergeCell ref="K8:L8"/>
    <mergeCell ref="B9:G22"/>
    <mergeCell ref="H9:L22"/>
    <mergeCell ref="B23:G24"/>
    <mergeCell ref="H23:L24"/>
    <mergeCell ref="B25:G38"/>
    <mergeCell ref="H25:L38"/>
    <mergeCell ref="B39:G40"/>
    <mergeCell ref="H39:L40"/>
    <mergeCell ref="B41:G54"/>
    <mergeCell ref="H41:L54"/>
    <mergeCell ref="B55:G56"/>
    <mergeCell ref="H55:L56"/>
    <mergeCell ref="B57:G70"/>
    <mergeCell ref="H57:L70"/>
    <mergeCell ref="B71:G72"/>
    <mergeCell ref="H71:L72"/>
    <mergeCell ref="B73:G86"/>
    <mergeCell ref="H73:L86"/>
    <mergeCell ref="B87:G88"/>
    <mergeCell ref="H87:L88"/>
    <mergeCell ref="B89:G102"/>
    <mergeCell ref="H89:L102"/>
    <mergeCell ref="B103:G104"/>
    <mergeCell ref="H103:L104"/>
    <mergeCell ref="B105:G118"/>
    <mergeCell ref="H105:L118"/>
    <mergeCell ref="B119:G120"/>
    <mergeCell ref="H119:L120"/>
    <mergeCell ref="B121:G134"/>
    <mergeCell ref="H121:L134"/>
    <mergeCell ref="B135:G136"/>
    <mergeCell ref="H135:L136"/>
    <mergeCell ref="B137:G150"/>
    <mergeCell ref="H137:L150"/>
    <mergeCell ref="B151:G152"/>
    <mergeCell ref="H151:L152"/>
    <mergeCell ref="B153:G166"/>
    <mergeCell ref="H153:L166"/>
    <mergeCell ref="B167:G168"/>
    <mergeCell ref="H167:L168"/>
    <mergeCell ref="B169:G182"/>
    <mergeCell ref="H169:L182"/>
    <mergeCell ref="B183:G184"/>
    <mergeCell ref="H183:L184"/>
    <mergeCell ref="B185:G198"/>
    <mergeCell ref="H185:L198"/>
    <mergeCell ref="B199:G200"/>
    <mergeCell ref="H199:L200"/>
  </mergeCells>
  <printOptions horizontalCentered="1" verticalCentered="1"/>
  <pageMargins left="0.23622047244094491" right="0.23622047244094491" top="0.74803149606299213" bottom="0.74803149606299213" header="0.31496062992125984" footer="0.31496062992125984"/>
  <pageSetup scale="60" orientation="portrait" r:id="rId1"/>
  <headerFooter>
    <oddFooter>Página &amp;P&amp;R&amp;A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6DC7-AFBA-4C04-BB6D-9020B7283045}">
  <dimension ref="B1:N168"/>
  <sheetViews>
    <sheetView view="pageBreakPreview" zoomScaleNormal="100" zoomScaleSheetLayoutView="100" zoomScalePageLayoutView="110" workbookViewId="0">
      <selection activeCell="O17" sqref="O17"/>
    </sheetView>
  </sheetViews>
  <sheetFormatPr baseColWidth="10" defaultColWidth="11.42578125" defaultRowHeight="15" x14ac:dyDescent="0.25"/>
  <cols>
    <col min="1" max="1" width="3.7109375" style="157" customWidth="1"/>
    <col min="2" max="2" width="4.7109375" style="157" customWidth="1"/>
    <col min="3" max="3" width="8.28515625" style="157" customWidth="1"/>
    <col min="4" max="4" width="8" style="157" customWidth="1"/>
    <col min="5" max="5" width="11.42578125" style="157"/>
    <col min="6" max="6" width="11.85546875" style="157" customWidth="1"/>
    <col min="7" max="7" width="9.5703125" style="157" customWidth="1"/>
    <col min="8" max="8" width="12" style="157" customWidth="1"/>
    <col min="9" max="9" width="13.85546875" style="157" bestFit="1" customWidth="1"/>
    <col min="10" max="10" width="13" style="157" customWidth="1"/>
    <col min="11" max="11" width="13.42578125" style="157" customWidth="1"/>
    <col min="12" max="12" width="9.42578125" style="157" customWidth="1"/>
    <col min="13" max="13" width="11.42578125" style="157" hidden="1" customWidth="1"/>
    <col min="14" max="16384" width="11.42578125" style="157"/>
  </cols>
  <sheetData>
    <row r="1" spans="2:13" x14ac:dyDescent="0.25">
      <c r="B1" s="918"/>
      <c r="C1" s="919"/>
      <c r="D1" s="920"/>
      <c r="E1" s="924" t="s">
        <v>390</v>
      </c>
      <c r="F1" s="924"/>
      <c r="G1" s="924"/>
      <c r="H1" s="924"/>
      <c r="I1" s="924"/>
      <c r="J1" s="924"/>
      <c r="K1" s="926"/>
      <c r="L1" s="927"/>
    </row>
    <row r="2" spans="2:13" ht="1.5" customHeight="1" x14ac:dyDescent="0.25">
      <c r="B2" s="921"/>
      <c r="C2" s="922"/>
      <c r="D2" s="923"/>
      <c r="E2" s="925"/>
      <c r="F2" s="925"/>
      <c r="G2" s="925"/>
      <c r="H2" s="925"/>
      <c r="I2" s="925"/>
      <c r="J2" s="925"/>
      <c r="K2" s="928"/>
      <c r="L2" s="929"/>
    </row>
    <row r="3" spans="2:13" ht="3.75" customHeight="1" x14ac:dyDescent="0.25">
      <c r="B3" s="921"/>
      <c r="C3" s="922"/>
      <c r="D3" s="923"/>
      <c r="E3" s="925"/>
      <c r="F3" s="925"/>
      <c r="G3" s="925"/>
      <c r="H3" s="925"/>
      <c r="I3" s="925"/>
      <c r="J3" s="925"/>
      <c r="K3" s="928"/>
      <c r="L3" s="929"/>
    </row>
    <row r="4" spans="2:13" ht="20.25" customHeight="1" x14ac:dyDescent="0.25">
      <c r="B4" s="921"/>
      <c r="C4" s="922"/>
      <c r="D4" s="923"/>
      <c r="E4" s="930" t="s">
        <v>387</v>
      </c>
      <c r="F4" s="930"/>
      <c r="G4" s="930"/>
      <c r="H4" s="930"/>
      <c r="I4" s="930"/>
      <c r="J4" s="930"/>
      <c r="K4" s="928"/>
      <c r="L4" s="929"/>
    </row>
    <row r="5" spans="2:13" ht="4.5" customHeight="1" x14ac:dyDescent="0.25">
      <c r="B5" s="921"/>
      <c r="C5" s="922"/>
      <c r="D5" s="923"/>
      <c r="E5" s="931"/>
      <c r="F5" s="931"/>
      <c r="G5" s="931"/>
      <c r="H5" s="931"/>
      <c r="I5" s="1040" t="s">
        <v>459</v>
      </c>
      <c r="J5" s="1049">
        <v>233</v>
      </c>
      <c r="K5" s="1037"/>
      <c r="L5" s="929"/>
      <c r="M5" s="158"/>
    </row>
    <row r="6" spans="2:13" ht="24.95" customHeight="1" x14ac:dyDescent="0.25">
      <c r="B6" s="921"/>
      <c r="C6" s="922"/>
      <c r="D6" s="923"/>
      <c r="E6" s="159" t="s">
        <v>457</v>
      </c>
      <c r="F6" s="160">
        <v>43915</v>
      </c>
      <c r="G6" s="161" t="s">
        <v>458</v>
      </c>
      <c r="H6" s="151">
        <v>43923</v>
      </c>
      <c r="I6" s="1040"/>
      <c r="J6" s="1049"/>
      <c r="K6" s="1042"/>
      <c r="L6" s="935"/>
    </row>
    <row r="7" spans="2:13" ht="24.95" customHeight="1" x14ac:dyDescent="0.25">
      <c r="B7" s="915" t="s">
        <v>392</v>
      </c>
      <c r="C7" s="915"/>
      <c r="D7" s="915"/>
      <c r="E7" s="915" t="s">
        <v>109</v>
      </c>
      <c r="F7" s="915"/>
      <c r="G7" s="915" t="s">
        <v>110</v>
      </c>
      <c r="H7" s="915"/>
      <c r="I7" s="229" t="s">
        <v>4</v>
      </c>
      <c r="J7" s="229" t="s">
        <v>2</v>
      </c>
      <c r="K7" s="916" t="s">
        <v>0</v>
      </c>
      <c r="L7" s="916"/>
    </row>
    <row r="8" spans="2:13" ht="24.95" customHeight="1" x14ac:dyDescent="0.25">
      <c r="B8" s="917" t="s">
        <v>395</v>
      </c>
      <c r="C8" s="917"/>
      <c r="D8" s="917"/>
      <c r="E8" s="915" t="s">
        <v>396</v>
      </c>
      <c r="F8" s="915"/>
      <c r="G8" s="915" t="s">
        <v>396</v>
      </c>
      <c r="H8" s="915"/>
      <c r="I8" s="162">
        <v>41944</v>
      </c>
      <c r="J8" s="229">
        <v>1</v>
      </c>
      <c r="K8" s="916" t="s">
        <v>460</v>
      </c>
      <c r="L8" s="916"/>
    </row>
    <row r="9" spans="2:13" ht="15.75" customHeight="1" x14ac:dyDescent="0.25">
      <c r="B9" s="912" t="s">
        <v>686</v>
      </c>
      <c r="C9" s="913"/>
      <c r="D9" s="913"/>
      <c r="E9" s="913"/>
      <c r="F9" s="913"/>
      <c r="G9" s="914"/>
      <c r="H9" s="912" t="s">
        <v>687</v>
      </c>
      <c r="I9" s="913"/>
      <c r="J9" s="913"/>
      <c r="K9" s="913"/>
      <c r="L9" s="914"/>
    </row>
    <row r="10" spans="2:13" x14ac:dyDescent="0.25">
      <c r="B10" s="912"/>
      <c r="C10" s="913"/>
      <c r="D10" s="913"/>
      <c r="E10" s="913"/>
      <c r="F10" s="913"/>
      <c r="G10" s="914"/>
      <c r="H10" s="912"/>
      <c r="I10" s="913"/>
      <c r="J10" s="913"/>
      <c r="K10" s="913"/>
      <c r="L10" s="914"/>
    </row>
    <row r="11" spans="2:13" x14ac:dyDescent="0.25">
      <c r="B11" s="912"/>
      <c r="C11" s="913"/>
      <c r="D11" s="913"/>
      <c r="E11" s="913"/>
      <c r="F11" s="913"/>
      <c r="G11" s="914"/>
      <c r="H11" s="912"/>
      <c r="I11" s="913"/>
      <c r="J11" s="913"/>
      <c r="K11" s="913"/>
      <c r="L11" s="914"/>
    </row>
    <row r="12" spans="2:13" x14ac:dyDescent="0.25">
      <c r="B12" s="912"/>
      <c r="C12" s="913"/>
      <c r="D12" s="913"/>
      <c r="E12" s="913"/>
      <c r="F12" s="913"/>
      <c r="G12" s="914"/>
      <c r="H12" s="912"/>
      <c r="I12" s="913"/>
      <c r="J12" s="913"/>
      <c r="K12" s="913"/>
      <c r="L12" s="914"/>
    </row>
    <row r="13" spans="2:13" x14ac:dyDescent="0.25">
      <c r="B13" s="912"/>
      <c r="C13" s="913"/>
      <c r="D13" s="913"/>
      <c r="E13" s="913"/>
      <c r="F13" s="913"/>
      <c r="G13" s="914"/>
      <c r="H13" s="912"/>
      <c r="I13" s="913"/>
      <c r="J13" s="913"/>
      <c r="K13" s="913"/>
      <c r="L13" s="914"/>
    </row>
    <row r="14" spans="2:13" x14ac:dyDescent="0.25">
      <c r="B14" s="912"/>
      <c r="C14" s="913"/>
      <c r="D14" s="913"/>
      <c r="E14" s="913"/>
      <c r="F14" s="913"/>
      <c r="G14" s="914"/>
      <c r="H14" s="912"/>
      <c r="I14" s="913"/>
      <c r="J14" s="913"/>
      <c r="K14" s="913"/>
      <c r="L14" s="914"/>
    </row>
    <row r="15" spans="2:13" x14ac:dyDescent="0.25">
      <c r="B15" s="912"/>
      <c r="C15" s="913"/>
      <c r="D15" s="913"/>
      <c r="E15" s="913"/>
      <c r="F15" s="913"/>
      <c r="G15" s="914"/>
      <c r="H15" s="912"/>
      <c r="I15" s="913"/>
      <c r="J15" s="913"/>
      <c r="K15" s="913"/>
      <c r="L15" s="914"/>
    </row>
    <row r="16" spans="2:13" x14ac:dyDescent="0.25">
      <c r="B16" s="912"/>
      <c r="C16" s="913"/>
      <c r="D16" s="913"/>
      <c r="E16" s="913"/>
      <c r="F16" s="913"/>
      <c r="G16" s="914"/>
      <c r="H16" s="912"/>
      <c r="I16" s="913"/>
      <c r="J16" s="913"/>
      <c r="K16" s="913"/>
      <c r="L16" s="914"/>
    </row>
    <row r="17" spans="2:12" x14ac:dyDescent="0.25">
      <c r="B17" s="912"/>
      <c r="C17" s="913"/>
      <c r="D17" s="913"/>
      <c r="E17" s="913"/>
      <c r="F17" s="913"/>
      <c r="G17" s="914"/>
      <c r="H17" s="912"/>
      <c r="I17" s="913"/>
      <c r="J17" s="913"/>
      <c r="K17" s="913"/>
      <c r="L17" s="914"/>
    </row>
    <row r="18" spans="2:12" x14ac:dyDescent="0.25">
      <c r="B18" s="912"/>
      <c r="C18" s="913"/>
      <c r="D18" s="913"/>
      <c r="E18" s="913"/>
      <c r="F18" s="913"/>
      <c r="G18" s="914"/>
      <c r="H18" s="912"/>
      <c r="I18" s="913"/>
      <c r="J18" s="913"/>
      <c r="K18" s="913"/>
      <c r="L18" s="914"/>
    </row>
    <row r="19" spans="2:12" x14ac:dyDescent="0.25">
      <c r="B19" s="912"/>
      <c r="C19" s="913"/>
      <c r="D19" s="913"/>
      <c r="E19" s="913"/>
      <c r="F19" s="913"/>
      <c r="G19" s="914"/>
      <c r="H19" s="912"/>
      <c r="I19" s="913"/>
      <c r="J19" s="913"/>
      <c r="K19" s="913"/>
      <c r="L19" s="914"/>
    </row>
    <row r="20" spans="2:12" x14ac:dyDescent="0.25">
      <c r="B20" s="912"/>
      <c r="C20" s="913"/>
      <c r="D20" s="913"/>
      <c r="E20" s="913"/>
      <c r="F20" s="913"/>
      <c r="G20" s="914"/>
      <c r="H20" s="912"/>
      <c r="I20" s="913"/>
      <c r="J20" s="913"/>
      <c r="K20" s="913"/>
      <c r="L20" s="914"/>
    </row>
    <row r="21" spans="2:12" x14ac:dyDescent="0.25">
      <c r="B21" s="912"/>
      <c r="C21" s="913"/>
      <c r="D21" s="913"/>
      <c r="E21" s="913"/>
      <c r="F21" s="913"/>
      <c r="G21" s="914"/>
      <c r="H21" s="912"/>
      <c r="I21" s="913"/>
      <c r="J21" s="913"/>
      <c r="K21" s="913"/>
      <c r="L21" s="914"/>
    </row>
    <row r="22" spans="2:12" x14ac:dyDescent="0.25">
      <c r="B22" s="912"/>
      <c r="C22" s="913"/>
      <c r="D22" s="913"/>
      <c r="E22" s="913"/>
      <c r="F22" s="913"/>
      <c r="G22" s="914"/>
      <c r="H22" s="912"/>
      <c r="I22" s="913"/>
      <c r="J22" s="913"/>
      <c r="K22" s="913"/>
      <c r="L22" s="914"/>
    </row>
    <row r="23" spans="2:12" x14ac:dyDescent="0.25">
      <c r="B23" s="897" t="s">
        <v>990</v>
      </c>
      <c r="C23" s="898"/>
      <c r="D23" s="898"/>
      <c r="E23" s="898"/>
      <c r="F23" s="898"/>
      <c r="G23" s="899"/>
      <c r="H23" s="903" t="s">
        <v>991</v>
      </c>
      <c r="I23" s="904"/>
      <c r="J23" s="904"/>
      <c r="K23" s="904"/>
      <c r="L23" s="905"/>
    </row>
    <row r="24" spans="2:12" ht="18" customHeight="1" thickBot="1" x14ac:dyDescent="0.3">
      <c r="B24" s="900"/>
      <c r="C24" s="901"/>
      <c r="D24" s="901"/>
      <c r="E24" s="901"/>
      <c r="F24" s="901"/>
      <c r="G24" s="902"/>
      <c r="H24" s="906"/>
      <c r="I24" s="907"/>
      <c r="J24" s="907"/>
      <c r="K24" s="907"/>
      <c r="L24" s="908"/>
    </row>
    <row r="25" spans="2:12" ht="15.75" customHeight="1" x14ac:dyDescent="0.25">
      <c r="B25" s="909" t="s">
        <v>686</v>
      </c>
      <c r="C25" s="910"/>
      <c r="D25" s="910"/>
      <c r="E25" s="910"/>
      <c r="F25" s="910"/>
      <c r="G25" s="911"/>
      <c r="H25" s="909" t="s">
        <v>687</v>
      </c>
      <c r="I25" s="910"/>
      <c r="J25" s="910"/>
      <c r="K25" s="910"/>
      <c r="L25" s="911"/>
    </row>
    <row r="26" spans="2:12" x14ac:dyDescent="0.25">
      <c r="B26" s="912"/>
      <c r="C26" s="913"/>
      <c r="D26" s="913"/>
      <c r="E26" s="913"/>
      <c r="F26" s="913"/>
      <c r="G26" s="914"/>
      <c r="H26" s="912"/>
      <c r="I26" s="913"/>
      <c r="J26" s="913"/>
      <c r="K26" s="913"/>
      <c r="L26" s="914"/>
    </row>
    <row r="27" spans="2:12" x14ac:dyDescent="0.25">
      <c r="B27" s="912"/>
      <c r="C27" s="913"/>
      <c r="D27" s="913"/>
      <c r="E27" s="913"/>
      <c r="F27" s="913"/>
      <c r="G27" s="914"/>
      <c r="H27" s="912"/>
      <c r="I27" s="913"/>
      <c r="J27" s="913"/>
      <c r="K27" s="913"/>
      <c r="L27" s="914"/>
    </row>
    <row r="28" spans="2:12" x14ac:dyDescent="0.25">
      <c r="B28" s="912"/>
      <c r="C28" s="913"/>
      <c r="D28" s="913"/>
      <c r="E28" s="913"/>
      <c r="F28" s="913"/>
      <c r="G28" s="914"/>
      <c r="H28" s="912"/>
      <c r="I28" s="913"/>
      <c r="J28" s="913"/>
      <c r="K28" s="913"/>
      <c r="L28" s="914"/>
    </row>
    <row r="29" spans="2:12" x14ac:dyDescent="0.25">
      <c r="B29" s="912"/>
      <c r="C29" s="913"/>
      <c r="D29" s="913"/>
      <c r="E29" s="913"/>
      <c r="F29" s="913"/>
      <c r="G29" s="914"/>
      <c r="H29" s="912"/>
      <c r="I29" s="913"/>
      <c r="J29" s="913"/>
      <c r="K29" s="913"/>
      <c r="L29" s="914"/>
    </row>
    <row r="30" spans="2:12" x14ac:dyDescent="0.25">
      <c r="B30" s="912"/>
      <c r="C30" s="913"/>
      <c r="D30" s="913"/>
      <c r="E30" s="913"/>
      <c r="F30" s="913"/>
      <c r="G30" s="914"/>
      <c r="H30" s="912"/>
      <c r="I30" s="913"/>
      <c r="J30" s="913"/>
      <c r="K30" s="913"/>
      <c r="L30" s="914"/>
    </row>
    <row r="31" spans="2:12" x14ac:dyDescent="0.25">
      <c r="B31" s="912"/>
      <c r="C31" s="913"/>
      <c r="D31" s="913"/>
      <c r="E31" s="913"/>
      <c r="F31" s="913"/>
      <c r="G31" s="914"/>
      <c r="H31" s="912"/>
      <c r="I31" s="913"/>
      <c r="J31" s="913"/>
      <c r="K31" s="913"/>
      <c r="L31" s="914"/>
    </row>
    <row r="32" spans="2:12" x14ac:dyDescent="0.25">
      <c r="B32" s="912"/>
      <c r="C32" s="913"/>
      <c r="D32" s="913"/>
      <c r="E32" s="913"/>
      <c r="F32" s="913"/>
      <c r="G32" s="914"/>
      <c r="H32" s="912"/>
      <c r="I32" s="913"/>
      <c r="J32" s="913"/>
      <c r="K32" s="913"/>
      <c r="L32" s="914"/>
    </row>
    <row r="33" spans="2:12" x14ac:dyDescent="0.25">
      <c r="B33" s="912"/>
      <c r="C33" s="913"/>
      <c r="D33" s="913"/>
      <c r="E33" s="913"/>
      <c r="F33" s="913"/>
      <c r="G33" s="914"/>
      <c r="H33" s="912"/>
      <c r="I33" s="913"/>
      <c r="J33" s="913"/>
      <c r="K33" s="913"/>
      <c r="L33" s="914"/>
    </row>
    <row r="34" spans="2:12" x14ac:dyDescent="0.25">
      <c r="B34" s="912"/>
      <c r="C34" s="913"/>
      <c r="D34" s="913"/>
      <c r="E34" s="913"/>
      <c r="F34" s="913"/>
      <c r="G34" s="914"/>
      <c r="H34" s="912"/>
      <c r="I34" s="913"/>
      <c r="J34" s="913"/>
      <c r="K34" s="913"/>
      <c r="L34" s="914"/>
    </row>
    <row r="35" spans="2:12" x14ac:dyDescent="0.25">
      <c r="B35" s="912"/>
      <c r="C35" s="913"/>
      <c r="D35" s="913"/>
      <c r="E35" s="913"/>
      <c r="F35" s="913"/>
      <c r="G35" s="914"/>
      <c r="H35" s="912"/>
      <c r="I35" s="913"/>
      <c r="J35" s="913"/>
      <c r="K35" s="913"/>
      <c r="L35" s="914"/>
    </row>
    <row r="36" spans="2:12" x14ac:dyDescent="0.25">
      <c r="B36" s="912"/>
      <c r="C36" s="913"/>
      <c r="D36" s="913"/>
      <c r="E36" s="913"/>
      <c r="F36" s="913"/>
      <c r="G36" s="914"/>
      <c r="H36" s="912"/>
      <c r="I36" s="913"/>
      <c r="J36" s="913"/>
      <c r="K36" s="913"/>
      <c r="L36" s="914"/>
    </row>
    <row r="37" spans="2:12" x14ac:dyDescent="0.25">
      <c r="B37" s="912"/>
      <c r="C37" s="913"/>
      <c r="D37" s="913"/>
      <c r="E37" s="913"/>
      <c r="F37" s="913"/>
      <c r="G37" s="914"/>
      <c r="H37" s="912"/>
      <c r="I37" s="913"/>
      <c r="J37" s="913"/>
      <c r="K37" s="913"/>
      <c r="L37" s="914"/>
    </row>
    <row r="38" spans="2:12" x14ac:dyDescent="0.25">
      <c r="B38" s="912"/>
      <c r="C38" s="913"/>
      <c r="D38" s="913"/>
      <c r="E38" s="913"/>
      <c r="F38" s="913"/>
      <c r="G38" s="914"/>
      <c r="H38" s="912"/>
      <c r="I38" s="913"/>
      <c r="J38" s="913"/>
      <c r="K38" s="913"/>
      <c r="L38" s="914"/>
    </row>
    <row r="39" spans="2:12" x14ac:dyDescent="0.25">
      <c r="B39" s="897" t="s">
        <v>992</v>
      </c>
      <c r="C39" s="898"/>
      <c r="D39" s="898"/>
      <c r="E39" s="898"/>
      <c r="F39" s="898"/>
      <c r="G39" s="899"/>
      <c r="H39" s="903" t="s">
        <v>815</v>
      </c>
      <c r="I39" s="904"/>
      <c r="J39" s="904"/>
      <c r="K39" s="904"/>
      <c r="L39" s="905"/>
    </row>
    <row r="40" spans="2:12" ht="18" customHeight="1" thickBot="1" x14ac:dyDescent="0.3">
      <c r="B40" s="900"/>
      <c r="C40" s="901"/>
      <c r="D40" s="901"/>
      <c r="E40" s="901"/>
      <c r="F40" s="901"/>
      <c r="G40" s="902"/>
      <c r="H40" s="906"/>
      <c r="I40" s="907"/>
      <c r="J40" s="907"/>
      <c r="K40" s="907"/>
      <c r="L40" s="908"/>
    </row>
    <row r="41" spans="2:12" x14ac:dyDescent="0.25">
      <c r="B41" s="909" t="s">
        <v>688</v>
      </c>
      <c r="C41" s="910"/>
      <c r="D41" s="910"/>
      <c r="E41" s="910"/>
      <c r="F41" s="910"/>
      <c r="G41" s="911"/>
      <c r="H41" s="909" t="s">
        <v>689</v>
      </c>
      <c r="I41" s="910"/>
      <c r="J41" s="910"/>
      <c r="K41" s="910"/>
      <c r="L41" s="911"/>
    </row>
    <row r="42" spans="2:12" x14ac:dyDescent="0.25">
      <c r="B42" s="912"/>
      <c r="C42" s="913"/>
      <c r="D42" s="913"/>
      <c r="E42" s="913"/>
      <c r="F42" s="913"/>
      <c r="G42" s="914"/>
      <c r="H42" s="912"/>
      <c r="I42" s="913"/>
      <c r="J42" s="913"/>
      <c r="K42" s="913"/>
      <c r="L42" s="914"/>
    </row>
    <row r="43" spans="2:12" x14ac:dyDescent="0.25">
      <c r="B43" s="912"/>
      <c r="C43" s="913"/>
      <c r="D43" s="913"/>
      <c r="E43" s="913"/>
      <c r="F43" s="913"/>
      <c r="G43" s="914"/>
      <c r="H43" s="912"/>
      <c r="I43" s="913"/>
      <c r="J43" s="913"/>
      <c r="K43" s="913"/>
      <c r="L43" s="914"/>
    </row>
    <row r="44" spans="2:12" x14ac:dyDescent="0.25">
      <c r="B44" s="912"/>
      <c r="C44" s="913"/>
      <c r="D44" s="913"/>
      <c r="E44" s="913"/>
      <c r="F44" s="913"/>
      <c r="G44" s="914"/>
      <c r="H44" s="912"/>
      <c r="I44" s="913"/>
      <c r="J44" s="913"/>
      <c r="K44" s="913"/>
      <c r="L44" s="914"/>
    </row>
    <row r="45" spans="2:12" x14ac:dyDescent="0.25">
      <c r="B45" s="912"/>
      <c r="C45" s="913"/>
      <c r="D45" s="913"/>
      <c r="E45" s="913"/>
      <c r="F45" s="913"/>
      <c r="G45" s="914"/>
      <c r="H45" s="912"/>
      <c r="I45" s="913"/>
      <c r="J45" s="913"/>
      <c r="K45" s="913"/>
      <c r="L45" s="914"/>
    </row>
    <row r="46" spans="2:12" x14ac:dyDescent="0.25">
      <c r="B46" s="912"/>
      <c r="C46" s="913"/>
      <c r="D46" s="913"/>
      <c r="E46" s="913"/>
      <c r="F46" s="913"/>
      <c r="G46" s="914"/>
      <c r="H46" s="912"/>
      <c r="I46" s="913"/>
      <c r="J46" s="913"/>
      <c r="K46" s="913"/>
      <c r="L46" s="914"/>
    </row>
    <row r="47" spans="2:12" x14ac:dyDescent="0.25">
      <c r="B47" s="912"/>
      <c r="C47" s="913"/>
      <c r="D47" s="913"/>
      <c r="E47" s="913"/>
      <c r="F47" s="913"/>
      <c r="G47" s="914"/>
      <c r="H47" s="912"/>
      <c r="I47" s="913"/>
      <c r="J47" s="913"/>
      <c r="K47" s="913"/>
      <c r="L47" s="914"/>
    </row>
    <row r="48" spans="2:12" x14ac:dyDescent="0.25">
      <c r="B48" s="912"/>
      <c r="C48" s="913"/>
      <c r="D48" s="913"/>
      <c r="E48" s="913"/>
      <c r="F48" s="913"/>
      <c r="G48" s="914"/>
      <c r="H48" s="912"/>
      <c r="I48" s="913"/>
      <c r="J48" s="913"/>
      <c r="K48" s="913"/>
      <c r="L48" s="914"/>
    </row>
    <row r="49" spans="2:12" x14ac:dyDescent="0.25">
      <c r="B49" s="912"/>
      <c r="C49" s="913"/>
      <c r="D49" s="913"/>
      <c r="E49" s="913"/>
      <c r="F49" s="913"/>
      <c r="G49" s="914"/>
      <c r="H49" s="912"/>
      <c r="I49" s="913"/>
      <c r="J49" s="913"/>
      <c r="K49" s="913"/>
      <c r="L49" s="914"/>
    </row>
    <row r="50" spans="2:12" x14ac:dyDescent="0.25">
      <c r="B50" s="912"/>
      <c r="C50" s="913"/>
      <c r="D50" s="913"/>
      <c r="E50" s="913"/>
      <c r="F50" s="913"/>
      <c r="G50" s="914"/>
      <c r="H50" s="912"/>
      <c r="I50" s="913"/>
      <c r="J50" s="913"/>
      <c r="K50" s="913"/>
      <c r="L50" s="914"/>
    </row>
    <row r="51" spans="2:12" x14ac:dyDescent="0.25">
      <c r="B51" s="912"/>
      <c r="C51" s="913"/>
      <c r="D51" s="913"/>
      <c r="E51" s="913"/>
      <c r="F51" s="913"/>
      <c r="G51" s="914"/>
      <c r="H51" s="912"/>
      <c r="I51" s="913"/>
      <c r="J51" s="913"/>
      <c r="K51" s="913"/>
      <c r="L51" s="914"/>
    </row>
    <row r="52" spans="2:12" x14ac:dyDescent="0.25">
      <c r="B52" s="912"/>
      <c r="C52" s="913"/>
      <c r="D52" s="913"/>
      <c r="E52" s="913"/>
      <c r="F52" s="913"/>
      <c r="G52" s="914"/>
      <c r="H52" s="912"/>
      <c r="I52" s="913"/>
      <c r="J52" s="913"/>
      <c r="K52" s="913"/>
      <c r="L52" s="914"/>
    </row>
    <row r="53" spans="2:12" x14ac:dyDescent="0.25">
      <c r="B53" s="912"/>
      <c r="C53" s="913"/>
      <c r="D53" s="913"/>
      <c r="E53" s="913"/>
      <c r="F53" s="913"/>
      <c r="G53" s="914"/>
      <c r="H53" s="912"/>
      <c r="I53" s="913"/>
      <c r="J53" s="913"/>
      <c r="K53" s="913"/>
      <c r="L53" s="914"/>
    </row>
    <row r="54" spans="2:12" x14ac:dyDescent="0.25">
      <c r="B54" s="912"/>
      <c r="C54" s="913"/>
      <c r="D54" s="913"/>
      <c r="E54" s="913"/>
      <c r="F54" s="913"/>
      <c r="G54" s="914"/>
      <c r="H54" s="912"/>
      <c r="I54" s="913"/>
      <c r="J54" s="913"/>
      <c r="K54" s="913"/>
      <c r="L54" s="914"/>
    </row>
    <row r="55" spans="2:12" ht="15" customHeight="1" x14ac:dyDescent="0.25">
      <c r="B55" s="903" t="s">
        <v>993</v>
      </c>
      <c r="C55" s="904"/>
      <c r="D55" s="904"/>
      <c r="E55" s="904"/>
      <c r="F55" s="904"/>
      <c r="G55" s="905"/>
      <c r="H55" s="903" t="s">
        <v>994</v>
      </c>
      <c r="I55" s="904"/>
      <c r="J55" s="904"/>
      <c r="K55" s="904"/>
      <c r="L55" s="905"/>
    </row>
    <row r="56" spans="2:12" ht="15.75" thickBot="1" x14ac:dyDescent="0.3">
      <c r="B56" s="906"/>
      <c r="C56" s="907"/>
      <c r="D56" s="907"/>
      <c r="E56" s="907"/>
      <c r="F56" s="907"/>
      <c r="G56" s="908"/>
      <c r="H56" s="906"/>
      <c r="I56" s="907"/>
      <c r="J56" s="907"/>
      <c r="K56" s="907"/>
      <c r="L56" s="908"/>
    </row>
    <row r="57" spans="2:12" x14ac:dyDescent="0.25">
      <c r="B57" s="909" t="s">
        <v>688</v>
      </c>
      <c r="C57" s="910"/>
      <c r="D57" s="910"/>
      <c r="E57" s="910"/>
      <c r="F57" s="910"/>
      <c r="G57" s="911"/>
      <c r="H57" s="909" t="s">
        <v>689</v>
      </c>
      <c r="I57" s="910"/>
      <c r="J57" s="910"/>
      <c r="K57" s="910"/>
      <c r="L57" s="911"/>
    </row>
    <row r="58" spans="2:12" x14ac:dyDescent="0.25">
      <c r="B58" s="912"/>
      <c r="C58" s="913"/>
      <c r="D58" s="913"/>
      <c r="E58" s="913"/>
      <c r="F58" s="913"/>
      <c r="G58" s="914"/>
      <c r="H58" s="912"/>
      <c r="I58" s="913"/>
      <c r="J58" s="913"/>
      <c r="K58" s="913"/>
      <c r="L58" s="914"/>
    </row>
    <row r="59" spans="2:12" x14ac:dyDescent="0.25">
      <c r="B59" s="912"/>
      <c r="C59" s="913"/>
      <c r="D59" s="913"/>
      <c r="E59" s="913"/>
      <c r="F59" s="913"/>
      <c r="G59" s="914"/>
      <c r="H59" s="912"/>
      <c r="I59" s="913"/>
      <c r="J59" s="913"/>
      <c r="K59" s="913"/>
      <c r="L59" s="914"/>
    </row>
    <row r="60" spans="2:12" x14ac:dyDescent="0.25">
      <c r="B60" s="912"/>
      <c r="C60" s="913"/>
      <c r="D60" s="913"/>
      <c r="E60" s="913"/>
      <c r="F60" s="913"/>
      <c r="G60" s="914"/>
      <c r="H60" s="912"/>
      <c r="I60" s="913"/>
      <c r="J60" s="913"/>
      <c r="K60" s="913"/>
      <c r="L60" s="914"/>
    </row>
    <row r="61" spans="2:12" x14ac:dyDescent="0.25">
      <c r="B61" s="912"/>
      <c r="C61" s="913"/>
      <c r="D61" s="913"/>
      <c r="E61" s="913"/>
      <c r="F61" s="913"/>
      <c r="G61" s="914"/>
      <c r="H61" s="912"/>
      <c r="I61" s="913"/>
      <c r="J61" s="913"/>
      <c r="K61" s="913"/>
      <c r="L61" s="914"/>
    </row>
    <row r="62" spans="2:12" x14ac:dyDescent="0.25">
      <c r="B62" s="912"/>
      <c r="C62" s="913"/>
      <c r="D62" s="913"/>
      <c r="E62" s="913"/>
      <c r="F62" s="913"/>
      <c r="G62" s="914"/>
      <c r="H62" s="912"/>
      <c r="I62" s="913"/>
      <c r="J62" s="913"/>
      <c r="K62" s="913"/>
      <c r="L62" s="914"/>
    </row>
    <row r="63" spans="2:12" x14ac:dyDescent="0.25">
      <c r="B63" s="912"/>
      <c r="C63" s="913"/>
      <c r="D63" s="913"/>
      <c r="E63" s="913"/>
      <c r="F63" s="913"/>
      <c r="G63" s="914"/>
      <c r="H63" s="912"/>
      <c r="I63" s="913"/>
      <c r="J63" s="913"/>
      <c r="K63" s="913"/>
      <c r="L63" s="914"/>
    </row>
    <row r="64" spans="2:12" x14ac:dyDescent="0.25">
      <c r="B64" s="912"/>
      <c r="C64" s="913"/>
      <c r="D64" s="913"/>
      <c r="E64" s="913"/>
      <c r="F64" s="913"/>
      <c r="G64" s="914"/>
      <c r="H64" s="912"/>
      <c r="I64" s="913"/>
      <c r="J64" s="913"/>
      <c r="K64" s="913"/>
      <c r="L64" s="914"/>
    </row>
    <row r="65" spans="2:14" x14ac:dyDescent="0.25">
      <c r="B65" s="912"/>
      <c r="C65" s="913"/>
      <c r="D65" s="913"/>
      <c r="E65" s="913"/>
      <c r="F65" s="913"/>
      <c r="G65" s="914"/>
      <c r="H65" s="912"/>
      <c r="I65" s="913"/>
      <c r="J65" s="913"/>
      <c r="K65" s="913"/>
      <c r="L65" s="914"/>
    </row>
    <row r="66" spans="2:14" x14ac:dyDescent="0.25">
      <c r="B66" s="912"/>
      <c r="C66" s="913"/>
      <c r="D66" s="913"/>
      <c r="E66" s="913"/>
      <c r="F66" s="913"/>
      <c r="G66" s="914"/>
      <c r="H66" s="912"/>
      <c r="I66" s="913"/>
      <c r="J66" s="913"/>
      <c r="K66" s="913"/>
      <c r="L66" s="914"/>
    </row>
    <row r="67" spans="2:14" x14ac:dyDescent="0.25">
      <c r="B67" s="912"/>
      <c r="C67" s="913"/>
      <c r="D67" s="913"/>
      <c r="E67" s="913"/>
      <c r="F67" s="913"/>
      <c r="G67" s="914"/>
      <c r="H67" s="912"/>
      <c r="I67" s="913"/>
      <c r="J67" s="913"/>
      <c r="K67" s="913"/>
      <c r="L67" s="914"/>
    </row>
    <row r="68" spans="2:14" x14ac:dyDescent="0.25">
      <c r="B68" s="912"/>
      <c r="C68" s="913"/>
      <c r="D68" s="913"/>
      <c r="E68" s="913"/>
      <c r="F68" s="913"/>
      <c r="G68" s="914"/>
      <c r="H68" s="912"/>
      <c r="I68" s="913"/>
      <c r="J68" s="913"/>
      <c r="K68" s="913"/>
      <c r="L68" s="914"/>
    </row>
    <row r="69" spans="2:14" x14ac:dyDescent="0.25">
      <c r="B69" s="912"/>
      <c r="C69" s="913"/>
      <c r="D69" s="913"/>
      <c r="E69" s="913"/>
      <c r="F69" s="913"/>
      <c r="G69" s="914"/>
      <c r="H69" s="912"/>
      <c r="I69" s="913"/>
      <c r="J69" s="913"/>
      <c r="K69" s="913"/>
      <c r="L69" s="914"/>
    </row>
    <row r="70" spans="2:14" x14ac:dyDescent="0.25">
      <c r="B70" s="912"/>
      <c r="C70" s="913"/>
      <c r="D70" s="913"/>
      <c r="E70" s="913"/>
      <c r="F70" s="913"/>
      <c r="G70" s="914"/>
      <c r="H70" s="912"/>
      <c r="I70" s="913"/>
      <c r="J70" s="913"/>
      <c r="K70" s="913"/>
      <c r="L70" s="914"/>
    </row>
    <row r="71" spans="2:14" ht="15" customHeight="1" x14ac:dyDescent="0.25">
      <c r="B71" s="903" t="s">
        <v>995</v>
      </c>
      <c r="C71" s="904"/>
      <c r="D71" s="904"/>
      <c r="E71" s="904"/>
      <c r="F71" s="904"/>
      <c r="G71" s="905"/>
      <c r="H71" s="903" t="s">
        <v>996</v>
      </c>
      <c r="I71" s="904"/>
      <c r="J71" s="904"/>
      <c r="K71" s="904"/>
      <c r="L71" s="905"/>
    </row>
    <row r="72" spans="2:14" ht="15.75" thickBot="1" x14ac:dyDescent="0.3">
      <c r="B72" s="906"/>
      <c r="C72" s="907"/>
      <c r="D72" s="907"/>
      <c r="E72" s="907"/>
      <c r="F72" s="907"/>
      <c r="G72" s="908"/>
      <c r="H72" s="906"/>
      <c r="I72" s="907"/>
      <c r="J72" s="907"/>
      <c r="K72" s="907"/>
      <c r="L72" s="908"/>
    </row>
    <row r="73" spans="2:14" x14ac:dyDescent="0.25">
      <c r="B73" s="909" t="s">
        <v>688</v>
      </c>
      <c r="C73" s="910"/>
      <c r="D73" s="910"/>
      <c r="E73" s="910"/>
      <c r="F73" s="910"/>
      <c r="G73" s="911"/>
      <c r="H73" s="909" t="s">
        <v>689</v>
      </c>
      <c r="I73" s="910"/>
      <c r="J73" s="910"/>
      <c r="K73" s="910"/>
      <c r="L73" s="911"/>
      <c r="M73" s="180"/>
      <c r="N73" s="180"/>
    </row>
    <row r="74" spans="2:14" x14ac:dyDescent="0.25">
      <c r="B74" s="912"/>
      <c r="C74" s="913"/>
      <c r="D74" s="913"/>
      <c r="E74" s="913"/>
      <c r="F74" s="913"/>
      <c r="G74" s="914"/>
      <c r="H74" s="912"/>
      <c r="I74" s="913"/>
      <c r="J74" s="913"/>
      <c r="K74" s="913"/>
      <c r="L74" s="914"/>
      <c r="M74" s="180"/>
      <c r="N74" s="180"/>
    </row>
    <row r="75" spans="2:14" x14ac:dyDescent="0.25">
      <c r="B75" s="912"/>
      <c r="C75" s="913"/>
      <c r="D75" s="913"/>
      <c r="E75" s="913"/>
      <c r="F75" s="913"/>
      <c r="G75" s="914"/>
      <c r="H75" s="912"/>
      <c r="I75" s="913"/>
      <c r="J75" s="913"/>
      <c r="K75" s="913"/>
      <c r="L75" s="914"/>
      <c r="M75" s="180"/>
      <c r="N75" s="180"/>
    </row>
    <row r="76" spans="2:14" x14ac:dyDescent="0.25">
      <c r="B76" s="912"/>
      <c r="C76" s="913"/>
      <c r="D76" s="913"/>
      <c r="E76" s="913"/>
      <c r="F76" s="913"/>
      <c r="G76" s="914"/>
      <c r="H76" s="912"/>
      <c r="I76" s="913"/>
      <c r="J76" s="913"/>
      <c r="K76" s="913"/>
      <c r="L76" s="914"/>
      <c r="M76" s="180"/>
      <c r="N76" s="180"/>
    </row>
    <row r="77" spans="2:14" x14ac:dyDescent="0.25">
      <c r="B77" s="912"/>
      <c r="C77" s="913"/>
      <c r="D77" s="913"/>
      <c r="E77" s="913"/>
      <c r="F77" s="913"/>
      <c r="G77" s="914"/>
      <c r="H77" s="912"/>
      <c r="I77" s="913"/>
      <c r="J77" s="913"/>
      <c r="K77" s="913"/>
      <c r="L77" s="914"/>
      <c r="M77" s="180"/>
      <c r="N77" s="180"/>
    </row>
    <row r="78" spans="2:14" x14ac:dyDescent="0.25">
      <c r="B78" s="912"/>
      <c r="C78" s="913"/>
      <c r="D78" s="913"/>
      <c r="E78" s="913"/>
      <c r="F78" s="913"/>
      <c r="G78" s="914"/>
      <c r="H78" s="912"/>
      <c r="I78" s="913"/>
      <c r="J78" s="913"/>
      <c r="K78" s="913"/>
      <c r="L78" s="914"/>
      <c r="M78" s="180"/>
      <c r="N78" s="180"/>
    </row>
    <row r="79" spans="2:14" x14ac:dyDescent="0.25">
      <c r="B79" s="912"/>
      <c r="C79" s="913"/>
      <c r="D79" s="913"/>
      <c r="E79" s="913"/>
      <c r="F79" s="913"/>
      <c r="G79" s="914"/>
      <c r="H79" s="912"/>
      <c r="I79" s="913"/>
      <c r="J79" s="913"/>
      <c r="K79" s="913"/>
      <c r="L79" s="914"/>
      <c r="M79" s="180"/>
      <c r="N79" s="180"/>
    </row>
    <row r="80" spans="2:14" x14ac:dyDescent="0.25">
      <c r="B80" s="912"/>
      <c r="C80" s="913"/>
      <c r="D80" s="913"/>
      <c r="E80" s="913"/>
      <c r="F80" s="913"/>
      <c r="G80" s="914"/>
      <c r="H80" s="912"/>
      <c r="I80" s="913"/>
      <c r="J80" s="913"/>
      <c r="K80" s="913"/>
      <c r="L80" s="914"/>
      <c r="M80" s="180"/>
      <c r="N80" s="180"/>
    </row>
    <row r="81" spans="2:14" x14ac:dyDescent="0.25">
      <c r="B81" s="912"/>
      <c r="C81" s="913"/>
      <c r="D81" s="913"/>
      <c r="E81" s="913"/>
      <c r="F81" s="913"/>
      <c r="G81" s="914"/>
      <c r="H81" s="912"/>
      <c r="I81" s="913"/>
      <c r="J81" s="913"/>
      <c r="K81" s="913"/>
      <c r="L81" s="914"/>
      <c r="M81" s="180"/>
      <c r="N81" s="180"/>
    </row>
    <row r="82" spans="2:14" x14ac:dyDescent="0.25">
      <c r="B82" s="912"/>
      <c r="C82" s="913"/>
      <c r="D82" s="913"/>
      <c r="E82" s="913"/>
      <c r="F82" s="913"/>
      <c r="G82" s="914"/>
      <c r="H82" s="912"/>
      <c r="I82" s="913"/>
      <c r="J82" s="913"/>
      <c r="K82" s="913"/>
      <c r="L82" s="914"/>
      <c r="M82" s="180"/>
      <c r="N82" s="180"/>
    </row>
    <row r="83" spans="2:14" x14ac:dyDescent="0.25">
      <c r="B83" s="912"/>
      <c r="C83" s="913"/>
      <c r="D83" s="913"/>
      <c r="E83" s="913"/>
      <c r="F83" s="913"/>
      <c r="G83" s="914"/>
      <c r="H83" s="912"/>
      <c r="I83" s="913"/>
      <c r="J83" s="913"/>
      <c r="K83" s="913"/>
      <c r="L83" s="914"/>
      <c r="M83" s="180"/>
      <c r="N83" s="180"/>
    </row>
    <row r="84" spans="2:14" x14ac:dyDescent="0.25">
      <c r="B84" s="912"/>
      <c r="C84" s="913"/>
      <c r="D84" s="913"/>
      <c r="E84" s="913"/>
      <c r="F84" s="913"/>
      <c r="G84" s="914"/>
      <c r="H84" s="912"/>
      <c r="I84" s="913"/>
      <c r="J84" s="913"/>
      <c r="K84" s="913"/>
      <c r="L84" s="914"/>
      <c r="M84" s="180"/>
      <c r="N84" s="180"/>
    </row>
    <row r="85" spans="2:14" x14ac:dyDescent="0.25">
      <c r="B85" s="912"/>
      <c r="C85" s="913"/>
      <c r="D85" s="913"/>
      <c r="E85" s="913"/>
      <c r="F85" s="913"/>
      <c r="G85" s="914"/>
      <c r="H85" s="912"/>
      <c r="I85" s="913"/>
      <c r="J85" s="913"/>
      <c r="K85" s="913"/>
      <c r="L85" s="914"/>
      <c r="M85" s="180"/>
      <c r="N85" s="180"/>
    </row>
    <row r="86" spans="2:14" x14ac:dyDescent="0.25">
      <c r="B86" s="912"/>
      <c r="C86" s="913"/>
      <c r="D86" s="913"/>
      <c r="E86" s="913"/>
      <c r="F86" s="913"/>
      <c r="G86" s="914"/>
      <c r="H86" s="912"/>
      <c r="I86" s="913"/>
      <c r="J86" s="913"/>
      <c r="K86" s="913"/>
      <c r="L86" s="914"/>
      <c r="M86" s="180"/>
      <c r="N86" s="180"/>
    </row>
    <row r="87" spans="2:14" ht="15" customHeight="1" x14ac:dyDescent="0.25">
      <c r="B87" s="1043" t="s">
        <v>997</v>
      </c>
      <c r="C87" s="1044"/>
      <c r="D87" s="1044"/>
      <c r="E87" s="1044"/>
      <c r="F87" s="1044"/>
      <c r="G87" s="1045"/>
      <c r="H87" s="1043" t="s">
        <v>998</v>
      </c>
      <c r="I87" s="1044"/>
      <c r="J87" s="1044"/>
      <c r="K87" s="1044"/>
      <c r="L87" s="1045"/>
      <c r="M87" s="180"/>
      <c r="N87" s="180"/>
    </row>
    <row r="88" spans="2:14" ht="15.75" thickBot="1" x14ac:dyDescent="0.3">
      <c r="B88" s="1046"/>
      <c r="C88" s="1047"/>
      <c r="D88" s="1047"/>
      <c r="E88" s="1047"/>
      <c r="F88" s="1047"/>
      <c r="G88" s="1048"/>
      <c r="H88" s="1046"/>
      <c r="I88" s="1047"/>
      <c r="J88" s="1047"/>
      <c r="K88" s="1047"/>
      <c r="L88" s="1048"/>
      <c r="M88" s="180"/>
      <c r="N88" s="180"/>
    </row>
    <row r="89" spans="2:14" x14ac:dyDescent="0.25">
      <c r="B89" s="909" t="s">
        <v>688</v>
      </c>
      <c r="C89" s="910"/>
      <c r="D89" s="910"/>
      <c r="E89" s="910"/>
      <c r="F89" s="910"/>
      <c r="G89" s="911"/>
      <c r="H89" s="909" t="s">
        <v>689</v>
      </c>
      <c r="I89" s="910"/>
      <c r="J89" s="910"/>
      <c r="K89" s="910"/>
      <c r="L89" s="911"/>
      <c r="M89" s="180"/>
      <c r="N89" s="180"/>
    </row>
    <row r="90" spans="2:14" x14ac:dyDescent="0.25">
      <c r="B90" s="912"/>
      <c r="C90" s="913"/>
      <c r="D90" s="913"/>
      <c r="E90" s="913"/>
      <c r="F90" s="913"/>
      <c r="G90" s="914"/>
      <c r="H90" s="912"/>
      <c r="I90" s="913"/>
      <c r="J90" s="913"/>
      <c r="K90" s="913"/>
      <c r="L90" s="914"/>
      <c r="M90" s="180"/>
      <c r="N90" s="180"/>
    </row>
    <row r="91" spans="2:14" x14ac:dyDescent="0.25">
      <c r="B91" s="912"/>
      <c r="C91" s="913"/>
      <c r="D91" s="913"/>
      <c r="E91" s="913"/>
      <c r="F91" s="913"/>
      <c r="G91" s="914"/>
      <c r="H91" s="912"/>
      <c r="I91" s="913"/>
      <c r="J91" s="913"/>
      <c r="K91" s="913"/>
      <c r="L91" s="914"/>
      <c r="M91" s="180"/>
      <c r="N91" s="180"/>
    </row>
    <row r="92" spans="2:14" x14ac:dyDescent="0.25">
      <c r="B92" s="912"/>
      <c r="C92" s="913"/>
      <c r="D92" s="913"/>
      <c r="E92" s="913"/>
      <c r="F92" s="913"/>
      <c r="G92" s="914"/>
      <c r="H92" s="912"/>
      <c r="I92" s="913"/>
      <c r="J92" s="913"/>
      <c r="K92" s="913"/>
      <c r="L92" s="914"/>
      <c r="M92" s="180"/>
      <c r="N92" s="180"/>
    </row>
    <row r="93" spans="2:14" x14ac:dyDescent="0.25">
      <c r="B93" s="912"/>
      <c r="C93" s="913"/>
      <c r="D93" s="913"/>
      <c r="E93" s="913"/>
      <c r="F93" s="913"/>
      <c r="G93" s="914"/>
      <c r="H93" s="912"/>
      <c r="I93" s="913"/>
      <c r="J93" s="913"/>
      <c r="K93" s="913"/>
      <c r="L93" s="914"/>
      <c r="M93" s="180"/>
      <c r="N93" s="180"/>
    </row>
    <row r="94" spans="2:14" x14ac:dyDescent="0.25">
      <c r="B94" s="912"/>
      <c r="C94" s="913"/>
      <c r="D94" s="913"/>
      <c r="E94" s="913"/>
      <c r="F94" s="913"/>
      <c r="G94" s="914"/>
      <c r="H94" s="912"/>
      <c r="I94" s="913"/>
      <c r="J94" s="913"/>
      <c r="K94" s="913"/>
      <c r="L94" s="914"/>
      <c r="M94" s="180"/>
      <c r="N94" s="180"/>
    </row>
    <row r="95" spans="2:14" x14ac:dyDescent="0.25">
      <c r="B95" s="912"/>
      <c r="C95" s="913"/>
      <c r="D95" s="913"/>
      <c r="E95" s="913"/>
      <c r="F95" s="913"/>
      <c r="G95" s="914"/>
      <c r="H95" s="912"/>
      <c r="I95" s="913"/>
      <c r="J95" s="913"/>
      <c r="K95" s="913"/>
      <c r="L95" s="914"/>
      <c r="M95" s="180"/>
      <c r="N95" s="180"/>
    </row>
    <row r="96" spans="2:14" x14ac:dyDescent="0.25">
      <c r="B96" s="912"/>
      <c r="C96" s="913"/>
      <c r="D96" s="913"/>
      <c r="E96" s="913"/>
      <c r="F96" s="913"/>
      <c r="G96" s="914"/>
      <c r="H96" s="912"/>
      <c r="I96" s="913"/>
      <c r="J96" s="913"/>
      <c r="K96" s="913"/>
      <c r="L96" s="914"/>
      <c r="M96" s="180"/>
      <c r="N96" s="180"/>
    </row>
    <row r="97" spans="2:14" x14ac:dyDescent="0.25">
      <c r="B97" s="912"/>
      <c r="C97" s="913"/>
      <c r="D97" s="913"/>
      <c r="E97" s="913"/>
      <c r="F97" s="913"/>
      <c r="G97" s="914"/>
      <c r="H97" s="912"/>
      <c r="I97" s="913"/>
      <c r="J97" s="913"/>
      <c r="K97" s="913"/>
      <c r="L97" s="914"/>
      <c r="M97" s="180"/>
      <c r="N97" s="180"/>
    </row>
    <row r="98" spans="2:14" x14ac:dyDescent="0.25">
      <c r="B98" s="912"/>
      <c r="C98" s="913"/>
      <c r="D98" s="913"/>
      <c r="E98" s="913"/>
      <c r="F98" s="913"/>
      <c r="G98" s="914"/>
      <c r="H98" s="912"/>
      <c r="I98" s="913"/>
      <c r="J98" s="913"/>
      <c r="K98" s="913"/>
      <c r="L98" s="914"/>
      <c r="M98" s="180"/>
      <c r="N98" s="180"/>
    </row>
    <row r="99" spans="2:14" x14ac:dyDescent="0.25">
      <c r="B99" s="912"/>
      <c r="C99" s="913"/>
      <c r="D99" s="913"/>
      <c r="E99" s="913"/>
      <c r="F99" s="913"/>
      <c r="G99" s="914"/>
      <c r="H99" s="912"/>
      <c r="I99" s="913"/>
      <c r="J99" s="913"/>
      <c r="K99" s="913"/>
      <c r="L99" s="914"/>
      <c r="M99" s="180"/>
      <c r="N99" s="180"/>
    </row>
    <row r="100" spans="2:14" x14ac:dyDescent="0.25">
      <c r="B100" s="912"/>
      <c r="C100" s="913"/>
      <c r="D100" s="913"/>
      <c r="E100" s="913"/>
      <c r="F100" s="913"/>
      <c r="G100" s="914"/>
      <c r="H100" s="912"/>
      <c r="I100" s="913"/>
      <c r="J100" s="913"/>
      <c r="K100" s="913"/>
      <c r="L100" s="914"/>
      <c r="M100" s="180"/>
      <c r="N100" s="180"/>
    </row>
    <row r="101" spans="2:14" x14ac:dyDescent="0.25">
      <c r="B101" s="912"/>
      <c r="C101" s="913"/>
      <c r="D101" s="913"/>
      <c r="E101" s="913"/>
      <c r="F101" s="913"/>
      <c r="G101" s="914"/>
      <c r="H101" s="912"/>
      <c r="I101" s="913"/>
      <c r="J101" s="913"/>
      <c r="K101" s="913"/>
      <c r="L101" s="914"/>
      <c r="M101" s="180"/>
      <c r="N101" s="180"/>
    </row>
    <row r="102" spans="2:14" x14ac:dyDescent="0.25">
      <c r="B102" s="912"/>
      <c r="C102" s="913"/>
      <c r="D102" s="913"/>
      <c r="E102" s="913"/>
      <c r="F102" s="913"/>
      <c r="G102" s="914"/>
      <c r="H102" s="912"/>
      <c r="I102" s="913"/>
      <c r="J102" s="913"/>
      <c r="K102" s="913"/>
      <c r="L102" s="914"/>
      <c r="M102" s="180"/>
      <c r="N102" s="180"/>
    </row>
    <row r="103" spans="2:14" ht="15" customHeight="1" x14ac:dyDescent="0.25">
      <c r="B103" s="1043" t="s">
        <v>999</v>
      </c>
      <c r="C103" s="1044"/>
      <c r="D103" s="1044"/>
      <c r="E103" s="1044"/>
      <c r="F103" s="1044"/>
      <c r="G103" s="1045"/>
      <c r="H103" s="1043" t="s">
        <v>816</v>
      </c>
      <c r="I103" s="1044"/>
      <c r="J103" s="1044"/>
      <c r="K103" s="1044"/>
      <c r="L103" s="1045"/>
      <c r="M103" s="180"/>
      <c r="N103" s="180"/>
    </row>
    <row r="104" spans="2:14" ht="15.75" thickBot="1" x14ac:dyDescent="0.3">
      <c r="B104" s="1046"/>
      <c r="C104" s="1047"/>
      <c r="D104" s="1047"/>
      <c r="E104" s="1047"/>
      <c r="F104" s="1047"/>
      <c r="G104" s="1048"/>
      <c r="H104" s="1046"/>
      <c r="I104" s="1047"/>
      <c r="J104" s="1047"/>
      <c r="K104" s="1047"/>
      <c r="L104" s="1048"/>
      <c r="M104" s="180"/>
      <c r="N104" s="180"/>
    </row>
    <row r="105" spans="2:14" x14ac:dyDescent="0.25">
      <c r="B105" s="909" t="s">
        <v>688</v>
      </c>
      <c r="C105" s="910"/>
      <c r="D105" s="910"/>
      <c r="E105" s="910"/>
      <c r="F105" s="910"/>
      <c r="G105" s="911"/>
      <c r="H105" s="909" t="s">
        <v>689</v>
      </c>
      <c r="I105" s="910"/>
      <c r="J105" s="910"/>
      <c r="K105" s="910"/>
      <c r="L105" s="911"/>
      <c r="M105" s="180"/>
      <c r="N105" s="180"/>
    </row>
    <row r="106" spans="2:14" x14ac:dyDescent="0.25">
      <c r="B106" s="912"/>
      <c r="C106" s="913"/>
      <c r="D106" s="913"/>
      <c r="E106" s="913"/>
      <c r="F106" s="913"/>
      <c r="G106" s="914"/>
      <c r="H106" s="912"/>
      <c r="I106" s="913"/>
      <c r="J106" s="913"/>
      <c r="K106" s="913"/>
      <c r="L106" s="914"/>
      <c r="M106" s="180"/>
      <c r="N106" s="180"/>
    </row>
    <row r="107" spans="2:14" x14ac:dyDescent="0.25">
      <c r="B107" s="912"/>
      <c r="C107" s="913"/>
      <c r="D107" s="913"/>
      <c r="E107" s="913"/>
      <c r="F107" s="913"/>
      <c r="G107" s="914"/>
      <c r="H107" s="912"/>
      <c r="I107" s="913"/>
      <c r="J107" s="913"/>
      <c r="K107" s="913"/>
      <c r="L107" s="914"/>
      <c r="M107" s="180"/>
      <c r="N107" s="180"/>
    </row>
    <row r="108" spans="2:14" x14ac:dyDescent="0.25">
      <c r="B108" s="912"/>
      <c r="C108" s="913"/>
      <c r="D108" s="913"/>
      <c r="E108" s="913"/>
      <c r="F108" s="913"/>
      <c r="G108" s="914"/>
      <c r="H108" s="912"/>
      <c r="I108" s="913"/>
      <c r="J108" s="913"/>
      <c r="K108" s="913"/>
      <c r="L108" s="914"/>
      <c r="M108" s="180"/>
      <c r="N108" s="180"/>
    </row>
    <row r="109" spans="2:14" x14ac:dyDescent="0.25">
      <c r="B109" s="912"/>
      <c r="C109" s="913"/>
      <c r="D109" s="913"/>
      <c r="E109" s="913"/>
      <c r="F109" s="913"/>
      <c r="G109" s="914"/>
      <c r="H109" s="912"/>
      <c r="I109" s="913"/>
      <c r="J109" s="913"/>
      <c r="K109" s="913"/>
      <c r="L109" s="914"/>
      <c r="M109" s="180"/>
      <c r="N109" s="180"/>
    </row>
    <row r="110" spans="2:14" x14ac:dyDescent="0.25">
      <c r="B110" s="912"/>
      <c r="C110" s="913"/>
      <c r="D110" s="913"/>
      <c r="E110" s="913"/>
      <c r="F110" s="913"/>
      <c r="G110" s="914"/>
      <c r="H110" s="912"/>
      <c r="I110" s="913"/>
      <c r="J110" s="913"/>
      <c r="K110" s="913"/>
      <c r="L110" s="914"/>
      <c r="M110" s="180"/>
      <c r="N110" s="180"/>
    </row>
    <row r="111" spans="2:14" x14ac:dyDescent="0.25">
      <c r="B111" s="912"/>
      <c r="C111" s="913"/>
      <c r="D111" s="913"/>
      <c r="E111" s="913"/>
      <c r="F111" s="913"/>
      <c r="G111" s="914"/>
      <c r="H111" s="912"/>
      <c r="I111" s="913"/>
      <c r="J111" s="913"/>
      <c r="K111" s="913"/>
      <c r="L111" s="914"/>
      <c r="M111" s="180"/>
      <c r="N111" s="180"/>
    </row>
    <row r="112" spans="2:14" x14ac:dyDescent="0.25">
      <c r="B112" s="912"/>
      <c r="C112" s="913"/>
      <c r="D112" s="913"/>
      <c r="E112" s="913"/>
      <c r="F112" s="913"/>
      <c r="G112" s="914"/>
      <c r="H112" s="912"/>
      <c r="I112" s="913"/>
      <c r="J112" s="913"/>
      <c r="K112" s="913"/>
      <c r="L112" s="914"/>
      <c r="M112" s="180"/>
      <c r="N112" s="180"/>
    </row>
    <row r="113" spans="2:14" x14ac:dyDescent="0.25">
      <c r="B113" s="912"/>
      <c r="C113" s="913"/>
      <c r="D113" s="913"/>
      <c r="E113" s="913"/>
      <c r="F113" s="913"/>
      <c r="G113" s="914"/>
      <c r="H113" s="912"/>
      <c r="I113" s="913"/>
      <c r="J113" s="913"/>
      <c r="K113" s="913"/>
      <c r="L113" s="914"/>
      <c r="M113" s="180"/>
      <c r="N113" s="180"/>
    </row>
    <row r="114" spans="2:14" x14ac:dyDescent="0.25">
      <c r="B114" s="912"/>
      <c r="C114" s="913"/>
      <c r="D114" s="913"/>
      <c r="E114" s="913"/>
      <c r="F114" s="913"/>
      <c r="G114" s="914"/>
      <c r="H114" s="912"/>
      <c r="I114" s="913"/>
      <c r="J114" s="913"/>
      <c r="K114" s="913"/>
      <c r="L114" s="914"/>
      <c r="M114" s="180"/>
      <c r="N114" s="180"/>
    </row>
    <row r="115" spans="2:14" x14ac:dyDescent="0.25">
      <c r="B115" s="912"/>
      <c r="C115" s="913"/>
      <c r="D115" s="913"/>
      <c r="E115" s="913"/>
      <c r="F115" s="913"/>
      <c r="G115" s="914"/>
      <c r="H115" s="912"/>
      <c r="I115" s="913"/>
      <c r="J115" s="913"/>
      <c r="K115" s="913"/>
      <c r="L115" s="914"/>
      <c r="M115" s="180"/>
      <c r="N115" s="180"/>
    </row>
    <row r="116" spans="2:14" x14ac:dyDescent="0.25">
      <c r="B116" s="912"/>
      <c r="C116" s="913"/>
      <c r="D116" s="913"/>
      <c r="E116" s="913"/>
      <c r="F116" s="913"/>
      <c r="G116" s="914"/>
      <c r="H116" s="912"/>
      <c r="I116" s="913"/>
      <c r="J116" s="913"/>
      <c r="K116" s="913"/>
      <c r="L116" s="914"/>
      <c r="M116" s="180"/>
      <c r="N116" s="180"/>
    </row>
    <row r="117" spans="2:14" x14ac:dyDescent="0.25">
      <c r="B117" s="912"/>
      <c r="C117" s="913"/>
      <c r="D117" s="913"/>
      <c r="E117" s="913"/>
      <c r="F117" s="913"/>
      <c r="G117" s="914"/>
      <c r="H117" s="912"/>
      <c r="I117" s="913"/>
      <c r="J117" s="913"/>
      <c r="K117" s="913"/>
      <c r="L117" s="914"/>
      <c r="M117" s="180"/>
      <c r="N117" s="180"/>
    </row>
    <row r="118" spans="2:14" x14ac:dyDescent="0.25">
      <c r="B118" s="912"/>
      <c r="C118" s="913"/>
      <c r="D118" s="913"/>
      <c r="E118" s="913"/>
      <c r="F118" s="913"/>
      <c r="G118" s="914"/>
      <c r="H118" s="912"/>
      <c r="I118" s="913"/>
      <c r="J118" s="913"/>
      <c r="K118" s="913"/>
      <c r="L118" s="914"/>
      <c r="M118" s="180"/>
      <c r="N118" s="180"/>
    </row>
    <row r="119" spans="2:14" ht="15" customHeight="1" x14ac:dyDescent="0.25">
      <c r="B119" s="1043" t="s">
        <v>1000</v>
      </c>
      <c r="C119" s="1044"/>
      <c r="D119" s="1044"/>
      <c r="E119" s="1044"/>
      <c r="F119" s="1044"/>
      <c r="G119" s="1045"/>
      <c r="H119" s="1043" t="s">
        <v>1001</v>
      </c>
      <c r="I119" s="1044"/>
      <c r="J119" s="1044"/>
      <c r="K119" s="1044"/>
      <c r="L119" s="1045"/>
      <c r="M119" s="180"/>
      <c r="N119" s="180"/>
    </row>
    <row r="120" spans="2:14" ht="15.75" thickBot="1" x14ac:dyDescent="0.3">
      <c r="B120" s="1046"/>
      <c r="C120" s="1047"/>
      <c r="D120" s="1047"/>
      <c r="E120" s="1047"/>
      <c r="F120" s="1047"/>
      <c r="G120" s="1048"/>
      <c r="H120" s="1046"/>
      <c r="I120" s="1047"/>
      <c r="J120" s="1047"/>
      <c r="K120" s="1047"/>
      <c r="L120" s="1048"/>
      <c r="M120" s="180"/>
      <c r="N120" s="180"/>
    </row>
    <row r="121" spans="2:14" x14ac:dyDescent="0.25">
      <c r="B121" s="909" t="s">
        <v>688</v>
      </c>
      <c r="C121" s="910"/>
      <c r="D121" s="910"/>
      <c r="E121" s="910"/>
      <c r="F121" s="910"/>
      <c r="G121" s="911"/>
      <c r="H121" s="909" t="s">
        <v>689</v>
      </c>
      <c r="I121" s="910"/>
      <c r="J121" s="910"/>
      <c r="K121" s="910"/>
      <c r="L121" s="911"/>
      <c r="M121" s="180"/>
      <c r="N121" s="180"/>
    </row>
    <row r="122" spans="2:14" x14ac:dyDescent="0.25">
      <c r="B122" s="912"/>
      <c r="C122" s="913"/>
      <c r="D122" s="913"/>
      <c r="E122" s="913"/>
      <c r="F122" s="913"/>
      <c r="G122" s="914"/>
      <c r="H122" s="912"/>
      <c r="I122" s="913"/>
      <c r="J122" s="913"/>
      <c r="K122" s="913"/>
      <c r="L122" s="914"/>
      <c r="M122" s="180"/>
      <c r="N122" s="180"/>
    </row>
    <row r="123" spans="2:14" x14ac:dyDescent="0.25">
      <c r="B123" s="912"/>
      <c r="C123" s="913"/>
      <c r="D123" s="913"/>
      <c r="E123" s="913"/>
      <c r="F123" s="913"/>
      <c r="G123" s="914"/>
      <c r="H123" s="912"/>
      <c r="I123" s="913"/>
      <c r="J123" s="913"/>
      <c r="K123" s="913"/>
      <c r="L123" s="914"/>
      <c r="M123" s="180"/>
      <c r="N123" s="180"/>
    </row>
    <row r="124" spans="2:14" x14ac:dyDescent="0.25">
      <c r="B124" s="912"/>
      <c r="C124" s="913"/>
      <c r="D124" s="913"/>
      <c r="E124" s="913"/>
      <c r="F124" s="913"/>
      <c r="G124" s="914"/>
      <c r="H124" s="912"/>
      <c r="I124" s="913"/>
      <c r="J124" s="913"/>
      <c r="K124" s="913"/>
      <c r="L124" s="914"/>
      <c r="M124" s="180"/>
      <c r="N124" s="180"/>
    </row>
    <row r="125" spans="2:14" x14ac:dyDescent="0.25">
      <c r="B125" s="912"/>
      <c r="C125" s="913"/>
      <c r="D125" s="913"/>
      <c r="E125" s="913"/>
      <c r="F125" s="913"/>
      <c r="G125" s="914"/>
      <c r="H125" s="912"/>
      <c r="I125" s="913"/>
      <c r="J125" s="913"/>
      <c r="K125" s="913"/>
      <c r="L125" s="914"/>
      <c r="M125" s="180"/>
      <c r="N125" s="180"/>
    </row>
    <row r="126" spans="2:14" x14ac:dyDescent="0.25">
      <c r="B126" s="912"/>
      <c r="C126" s="913"/>
      <c r="D126" s="913"/>
      <c r="E126" s="913"/>
      <c r="F126" s="913"/>
      <c r="G126" s="914"/>
      <c r="H126" s="912"/>
      <c r="I126" s="913"/>
      <c r="J126" s="913"/>
      <c r="K126" s="913"/>
      <c r="L126" s="914"/>
      <c r="M126" s="180"/>
      <c r="N126" s="180"/>
    </row>
    <row r="127" spans="2:14" x14ac:dyDescent="0.25">
      <c r="B127" s="912"/>
      <c r="C127" s="913"/>
      <c r="D127" s="913"/>
      <c r="E127" s="913"/>
      <c r="F127" s="913"/>
      <c r="G127" s="914"/>
      <c r="H127" s="912"/>
      <c r="I127" s="913"/>
      <c r="J127" s="913"/>
      <c r="K127" s="913"/>
      <c r="L127" s="914"/>
      <c r="M127" s="180"/>
      <c r="N127" s="180"/>
    </row>
    <row r="128" spans="2:14" x14ac:dyDescent="0.25">
      <c r="B128" s="912"/>
      <c r="C128" s="913"/>
      <c r="D128" s="913"/>
      <c r="E128" s="913"/>
      <c r="F128" s="913"/>
      <c r="G128" s="914"/>
      <c r="H128" s="912"/>
      <c r="I128" s="913"/>
      <c r="J128" s="913"/>
      <c r="K128" s="913"/>
      <c r="L128" s="914"/>
      <c r="M128" s="180"/>
      <c r="N128" s="180"/>
    </row>
    <row r="129" spans="2:14" x14ac:dyDescent="0.25">
      <c r="B129" s="912"/>
      <c r="C129" s="913"/>
      <c r="D129" s="913"/>
      <c r="E129" s="913"/>
      <c r="F129" s="913"/>
      <c r="G129" s="914"/>
      <c r="H129" s="912"/>
      <c r="I129" s="913"/>
      <c r="J129" s="913"/>
      <c r="K129" s="913"/>
      <c r="L129" s="914"/>
      <c r="M129" s="180"/>
      <c r="N129" s="180"/>
    </row>
    <row r="130" spans="2:14" x14ac:dyDescent="0.25">
      <c r="B130" s="912"/>
      <c r="C130" s="913"/>
      <c r="D130" s="913"/>
      <c r="E130" s="913"/>
      <c r="F130" s="913"/>
      <c r="G130" s="914"/>
      <c r="H130" s="912"/>
      <c r="I130" s="913"/>
      <c r="J130" s="913"/>
      <c r="K130" s="913"/>
      <c r="L130" s="914"/>
      <c r="M130" s="180"/>
      <c r="N130" s="180"/>
    </row>
    <row r="131" spans="2:14" x14ac:dyDescent="0.25">
      <c r="B131" s="912"/>
      <c r="C131" s="913"/>
      <c r="D131" s="913"/>
      <c r="E131" s="913"/>
      <c r="F131" s="913"/>
      <c r="G131" s="914"/>
      <c r="H131" s="912"/>
      <c r="I131" s="913"/>
      <c r="J131" s="913"/>
      <c r="K131" s="913"/>
      <c r="L131" s="914"/>
      <c r="M131" s="180"/>
      <c r="N131" s="180"/>
    </row>
    <row r="132" spans="2:14" x14ac:dyDescent="0.25">
      <c r="B132" s="912"/>
      <c r="C132" s="913"/>
      <c r="D132" s="913"/>
      <c r="E132" s="913"/>
      <c r="F132" s="913"/>
      <c r="G132" s="914"/>
      <c r="H132" s="912"/>
      <c r="I132" s="913"/>
      <c r="J132" s="913"/>
      <c r="K132" s="913"/>
      <c r="L132" s="914"/>
      <c r="M132" s="180"/>
      <c r="N132" s="180"/>
    </row>
    <row r="133" spans="2:14" x14ac:dyDescent="0.25">
      <c r="B133" s="912"/>
      <c r="C133" s="913"/>
      <c r="D133" s="913"/>
      <c r="E133" s="913"/>
      <c r="F133" s="913"/>
      <c r="G133" s="914"/>
      <c r="H133" s="912"/>
      <c r="I133" s="913"/>
      <c r="J133" s="913"/>
      <c r="K133" s="913"/>
      <c r="L133" s="914"/>
      <c r="M133" s="180"/>
      <c r="N133" s="180"/>
    </row>
    <row r="134" spans="2:14" x14ac:dyDescent="0.25">
      <c r="B134" s="912"/>
      <c r="C134" s="913"/>
      <c r="D134" s="913"/>
      <c r="E134" s="913"/>
      <c r="F134" s="913"/>
      <c r="G134" s="914"/>
      <c r="H134" s="912"/>
      <c r="I134" s="913"/>
      <c r="J134" s="913"/>
      <c r="K134" s="913"/>
      <c r="L134" s="914"/>
      <c r="M134" s="180"/>
      <c r="N134" s="180"/>
    </row>
    <row r="135" spans="2:14" ht="15" customHeight="1" x14ac:dyDescent="0.25">
      <c r="B135" s="1043" t="s">
        <v>1002</v>
      </c>
      <c r="C135" s="1044"/>
      <c r="D135" s="1044"/>
      <c r="E135" s="1044"/>
      <c r="F135" s="1044"/>
      <c r="G135" s="1045"/>
      <c r="H135" s="1043" t="s">
        <v>1003</v>
      </c>
      <c r="I135" s="1044"/>
      <c r="J135" s="1044"/>
      <c r="K135" s="1044"/>
      <c r="L135" s="1045"/>
      <c r="M135" s="180"/>
      <c r="N135" s="180"/>
    </row>
    <row r="136" spans="2:14" ht="15.75" thickBot="1" x14ac:dyDescent="0.3">
      <c r="B136" s="1046"/>
      <c r="C136" s="1047"/>
      <c r="D136" s="1047"/>
      <c r="E136" s="1047"/>
      <c r="F136" s="1047"/>
      <c r="G136" s="1048"/>
      <c r="H136" s="1046"/>
      <c r="I136" s="1047"/>
      <c r="J136" s="1047"/>
      <c r="K136" s="1047"/>
      <c r="L136" s="1048"/>
      <c r="M136" s="180"/>
      <c r="N136" s="180"/>
    </row>
    <row r="137" spans="2:14" x14ac:dyDescent="0.25">
      <c r="B137" s="909" t="s">
        <v>688</v>
      </c>
      <c r="C137" s="910"/>
      <c r="D137" s="910"/>
      <c r="E137" s="910"/>
      <c r="F137" s="910"/>
      <c r="G137" s="911"/>
      <c r="H137" s="909" t="s">
        <v>689</v>
      </c>
      <c r="I137" s="910"/>
      <c r="J137" s="910"/>
      <c r="K137" s="910"/>
      <c r="L137" s="911"/>
      <c r="M137" s="180"/>
      <c r="N137" s="180"/>
    </row>
    <row r="138" spans="2:14" x14ac:dyDescent="0.25">
      <c r="B138" s="912"/>
      <c r="C138" s="913"/>
      <c r="D138" s="913"/>
      <c r="E138" s="913"/>
      <c r="F138" s="913"/>
      <c r="G138" s="914"/>
      <c r="H138" s="912"/>
      <c r="I138" s="913"/>
      <c r="J138" s="913"/>
      <c r="K138" s="913"/>
      <c r="L138" s="914"/>
      <c r="M138" s="180"/>
      <c r="N138" s="180"/>
    </row>
    <row r="139" spans="2:14" x14ac:dyDescent="0.25">
      <c r="B139" s="912"/>
      <c r="C139" s="913"/>
      <c r="D139" s="913"/>
      <c r="E139" s="913"/>
      <c r="F139" s="913"/>
      <c r="G139" s="914"/>
      <c r="H139" s="912"/>
      <c r="I139" s="913"/>
      <c r="J139" s="913"/>
      <c r="K139" s="913"/>
      <c r="L139" s="914"/>
      <c r="M139" s="180"/>
      <c r="N139" s="180"/>
    </row>
    <row r="140" spans="2:14" x14ac:dyDescent="0.25">
      <c r="B140" s="912"/>
      <c r="C140" s="913"/>
      <c r="D140" s="913"/>
      <c r="E140" s="913"/>
      <c r="F140" s="913"/>
      <c r="G140" s="914"/>
      <c r="H140" s="912"/>
      <c r="I140" s="913"/>
      <c r="J140" s="913"/>
      <c r="K140" s="913"/>
      <c r="L140" s="914"/>
      <c r="M140" s="180"/>
      <c r="N140" s="180"/>
    </row>
    <row r="141" spans="2:14" x14ac:dyDescent="0.25">
      <c r="B141" s="912"/>
      <c r="C141" s="913"/>
      <c r="D141" s="913"/>
      <c r="E141" s="913"/>
      <c r="F141" s="913"/>
      <c r="G141" s="914"/>
      <c r="H141" s="912"/>
      <c r="I141" s="913"/>
      <c r="J141" s="913"/>
      <c r="K141" s="913"/>
      <c r="L141" s="914"/>
      <c r="M141" s="180"/>
      <c r="N141" s="180"/>
    </row>
    <row r="142" spans="2:14" x14ac:dyDescent="0.25">
      <c r="B142" s="912"/>
      <c r="C142" s="913"/>
      <c r="D142" s="913"/>
      <c r="E142" s="913"/>
      <c r="F142" s="913"/>
      <c r="G142" s="914"/>
      <c r="H142" s="912"/>
      <c r="I142" s="913"/>
      <c r="J142" s="913"/>
      <c r="K142" s="913"/>
      <c r="L142" s="914"/>
      <c r="M142" s="180"/>
      <c r="N142" s="180"/>
    </row>
    <row r="143" spans="2:14" x14ac:dyDescent="0.25">
      <c r="B143" s="912"/>
      <c r="C143" s="913"/>
      <c r="D143" s="913"/>
      <c r="E143" s="913"/>
      <c r="F143" s="913"/>
      <c r="G143" s="914"/>
      <c r="H143" s="912"/>
      <c r="I143" s="913"/>
      <c r="J143" s="913"/>
      <c r="K143" s="913"/>
      <c r="L143" s="914"/>
      <c r="M143" s="180"/>
      <c r="N143" s="180"/>
    </row>
    <row r="144" spans="2:14" x14ac:dyDescent="0.25">
      <c r="B144" s="912"/>
      <c r="C144" s="913"/>
      <c r="D144" s="913"/>
      <c r="E144" s="913"/>
      <c r="F144" s="913"/>
      <c r="G144" s="914"/>
      <c r="H144" s="912"/>
      <c r="I144" s="913"/>
      <c r="J144" s="913"/>
      <c r="K144" s="913"/>
      <c r="L144" s="914"/>
      <c r="M144" s="180"/>
      <c r="N144" s="180"/>
    </row>
    <row r="145" spans="2:14" x14ac:dyDescent="0.25">
      <c r="B145" s="912"/>
      <c r="C145" s="913"/>
      <c r="D145" s="913"/>
      <c r="E145" s="913"/>
      <c r="F145" s="913"/>
      <c r="G145" s="914"/>
      <c r="H145" s="912"/>
      <c r="I145" s="913"/>
      <c r="J145" s="913"/>
      <c r="K145" s="913"/>
      <c r="L145" s="914"/>
      <c r="M145" s="180"/>
      <c r="N145" s="180"/>
    </row>
    <row r="146" spans="2:14" x14ac:dyDescent="0.25">
      <c r="B146" s="912"/>
      <c r="C146" s="913"/>
      <c r="D146" s="913"/>
      <c r="E146" s="913"/>
      <c r="F146" s="913"/>
      <c r="G146" s="914"/>
      <c r="H146" s="912"/>
      <c r="I146" s="913"/>
      <c r="J146" s="913"/>
      <c r="K146" s="913"/>
      <c r="L146" s="914"/>
      <c r="M146" s="180"/>
      <c r="N146" s="180"/>
    </row>
    <row r="147" spans="2:14" x14ac:dyDescent="0.25">
      <c r="B147" s="912"/>
      <c r="C147" s="913"/>
      <c r="D147" s="913"/>
      <c r="E147" s="913"/>
      <c r="F147" s="913"/>
      <c r="G147" s="914"/>
      <c r="H147" s="912"/>
      <c r="I147" s="913"/>
      <c r="J147" s="913"/>
      <c r="K147" s="913"/>
      <c r="L147" s="914"/>
      <c r="M147" s="180"/>
      <c r="N147" s="180"/>
    </row>
    <row r="148" spans="2:14" x14ac:dyDescent="0.25">
      <c r="B148" s="912"/>
      <c r="C148" s="913"/>
      <c r="D148" s="913"/>
      <c r="E148" s="913"/>
      <c r="F148" s="913"/>
      <c r="G148" s="914"/>
      <c r="H148" s="912"/>
      <c r="I148" s="913"/>
      <c r="J148" s="913"/>
      <c r="K148" s="913"/>
      <c r="L148" s="914"/>
      <c r="M148" s="180"/>
      <c r="N148" s="180"/>
    </row>
    <row r="149" spans="2:14" x14ac:dyDescent="0.25">
      <c r="B149" s="912"/>
      <c r="C149" s="913"/>
      <c r="D149" s="913"/>
      <c r="E149" s="913"/>
      <c r="F149" s="913"/>
      <c r="G149" s="914"/>
      <c r="H149" s="912"/>
      <c r="I149" s="913"/>
      <c r="J149" s="913"/>
      <c r="K149" s="913"/>
      <c r="L149" s="914"/>
      <c r="M149" s="180"/>
      <c r="N149" s="180"/>
    </row>
    <row r="150" spans="2:14" x14ac:dyDescent="0.25">
      <c r="B150" s="912"/>
      <c r="C150" s="913"/>
      <c r="D150" s="913"/>
      <c r="E150" s="913"/>
      <c r="F150" s="913"/>
      <c r="G150" s="914"/>
      <c r="H150" s="912"/>
      <c r="I150" s="913"/>
      <c r="J150" s="913"/>
      <c r="K150" s="913"/>
      <c r="L150" s="914"/>
      <c r="M150" s="180"/>
      <c r="N150" s="180"/>
    </row>
    <row r="151" spans="2:14" ht="15" customHeight="1" x14ac:dyDescent="0.25">
      <c r="B151" s="1043" t="s">
        <v>1004</v>
      </c>
      <c r="C151" s="1044"/>
      <c r="D151" s="1044"/>
      <c r="E151" s="1044"/>
      <c r="F151" s="1044"/>
      <c r="G151" s="1045"/>
      <c r="H151" s="1043" t="s">
        <v>1005</v>
      </c>
      <c r="I151" s="1044"/>
      <c r="J151" s="1044"/>
      <c r="K151" s="1044"/>
      <c r="L151" s="1045"/>
      <c r="M151" s="180"/>
      <c r="N151" s="180"/>
    </row>
    <row r="152" spans="2:14" ht="15.75" thickBot="1" x14ac:dyDescent="0.3">
      <c r="B152" s="1046"/>
      <c r="C152" s="1047"/>
      <c r="D152" s="1047"/>
      <c r="E152" s="1047"/>
      <c r="F152" s="1047"/>
      <c r="G152" s="1048"/>
      <c r="H152" s="1046"/>
      <c r="I152" s="1047"/>
      <c r="J152" s="1047"/>
      <c r="K152" s="1047"/>
      <c r="L152" s="1048"/>
      <c r="M152" s="180"/>
      <c r="N152" s="180"/>
    </row>
    <row r="153" spans="2:14" x14ac:dyDescent="0.25">
      <c r="B153" s="909" t="s">
        <v>688</v>
      </c>
      <c r="C153" s="910"/>
      <c r="D153" s="910"/>
      <c r="E153" s="910"/>
      <c r="F153" s="910"/>
      <c r="G153" s="911"/>
      <c r="H153" s="909" t="s">
        <v>689</v>
      </c>
      <c r="I153" s="910"/>
      <c r="J153" s="910"/>
      <c r="K153" s="910"/>
      <c r="L153" s="911"/>
      <c r="M153" s="180"/>
      <c r="N153" s="180"/>
    </row>
    <row r="154" spans="2:14" x14ac:dyDescent="0.25">
      <c r="B154" s="912"/>
      <c r="C154" s="913"/>
      <c r="D154" s="913"/>
      <c r="E154" s="913"/>
      <c r="F154" s="913"/>
      <c r="G154" s="914"/>
      <c r="H154" s="912"/>
      <c r="I154" s="913"/>
      <c r="J154" s="913"/>
      <c r="K154" s="913"/>
      <c r="L154" s="914"/>
      <c r="M154" s="180"/>
      <c r="N154" s="180"/>
    </row>
    <row r="155" spans="2:14" x14ac:dyDescent="0.25">
      <c r="B155" s="912"/>
      <c r="C155" s="913"/>
      <c r="D155" s="913"/>
      <c r="E155" s="913"/>
      <c r="F155" s="913"/>
      <c r="G155" s="914"/>
      <c r="H155" s="912"/>
      <c r="I155" s="913"/>
      <c r="J155" s="913"/>
      <c r="K155" s="913"/>
      <c r="L155" s="914"/>
      <c r="M155" s="180"/>
      <c r="N155" s="180"/>
    </row>
    <row r="156" spans="2:14" x14ac:dyDescent="0.25">
      <c r="B156" s="912"/>
      <c r="C156" s="913"/>
      <c r="D156" s="913"/>
      <c r="E156" s="913"/>
      <c r="F156" s="913"/>
      <c r="G156" s="914"/>
      <c r="H156" s="912"/>
      <c r="I156" s="913"/>
      <c r="J156" s="913"/>
      <c r="K156" s="913"/>
      <c r="L156" s="914"/>
      <c r="M156" s="180"/>
      <c r="N156" s="180"/>
    </row>
    <row r="157" spans="2:14" x14ac:dyDescent="0.25">
      <c r="B157" s="912"/>
      <c r="C157" s="913"/>
      <c r="D157" s="913"/>
      <c r="E157" s="913"/>
      <c r="F157" s="913"/>
      <c r="G157" s="914"/>
      <c r="H157" s="912"/>
      <c r="I157" s="913"/>
      <c r="J157" s="913"/>
      <c r="K157" s="913"/>
      <c r="L157" s="914"/>
      <c r="M157" s="180"/>
      <c r="N157" s="180"/>
    </row>
    <row r="158" spans="2:14" x14ac:dyDescent="0.25">
      <c r="B158" s="912"/>
      <c r="C158" s="913"/>
      <c r="D158" s="913"/>
      <c r="E158" s="913"/>
      <c r="F158" s="913"/>
      <c r="G158" s="914"/>
      <c r="H158" s="912"/>
      <c r="I158" s="913"/>
      <c r="J158" s="913"/>
      <c r="K158" s="913"/>
      <c r="L158" s="914"/>
      <c r="M158" s="180"/>
      <c r="N158" s="180"/>
    </row>
    <row r="159" spans="2:14" x14ac:dyDescent="0.25">
      <c r="B159" s="912"/>
      <c r="C159" s="913"/>
      <c r="D159" s="913"/>
      <c r="E159" s="913"/>
      <c r="F159" s="913"/>
      <c r="G159" s="914"/>
      <c r="H159" s="912"/>
      <c r="I159" s="913"/>
      <c r="J159" s="913"/>
      <c r="K159" s="913"/>
      <c r="L159" s="914"/>
      <c r="M159" s="180"/>
      <c r="N159" s="180"/>
    </row>
    <row r="160" spans="2:14" x14ac:dyDescent="0.25">
      <c r="B160" s="912"/>
      <c r="C160" s="913"/>
      <c r="D160" s="913"/>
      <c r="E160" s="913"/>
      <c r="F160" s="913"/>
      <c r="G160" s="914"/>
      <c r="H160" s="912"/>
      <c r="I160" s="913"/>
      <c r="J160" s="913"/>
      <c r="K160" s="913"/>
      <c r="L160" s="914"/>
      <c r="M160" s="180"/>
      <c r="N160" s="180"/>
    </row>
    <row r="161" spans="2:14" x14ac:dyDescent="0.25">
      <c r="B161" s="912"/>
      <c r="C161" s="913"/>
      <c r="D161" s="913"/>
      <c r="E161" s="913"/>
      <c r="F161" s="913"/>
      <c r="G161" s="914"/>
      <c r="H161" s="912"/>
      <c r="I161" s="913"/>
      <c r="J161" s="913"/>
      <c r="K161" s="913"/>
      <c r="L161" s="914"/>
      <c r="M161" s="180"/>
      <c r="N161" s="180"/>
    </row>
    <row r="162" spans="2:14" x14ac:dyDescent="0.25">
      <c r="B162" s="912"/>
      <c r="C162" s="913"/>
      <c r="D162" s="913"/>
      <c r="E162" s="913"/>
      <c r="F162" s="913"/>
      <c r="G162" s="914"/>
      <c r="H162" s="912"/>
      <c r="I162" s="913"/>
      <c r="J162" s="913"/>
      <c r="K162" s="913"/>
      <c r="L162" s="914"/>
      <c r="M162" s="180"/>
      <c r="N162" s="180"/>
    </row>
    <row r="163" spans="2:14" x14ac:dyDescent="0.25">
      <c r="B163" s="912"/>
      <c r="C163" s="913"/>
      <c r="D163" s="913"/>
      <c r="E163" s="913"/>
      <c r="F163" s="913"/>
      <c r="G163" s="914"/>
      <c r="H163" s="912"/>
      <c r="I163" s="913"/>
      <c r="J163" s="913"/>
      <c r="K163" s="913"/>
      <c r="L163" s="914"/>
      <c r="M163" s="180"/>
      <c r="N163" s="180"/>
    </row>
    <row r="164" spans="2:14" x14ac:dyDescent="0.25">
      <c r="B164" s="912"/>
      <c r="C164" s="913"/>
      <c r="D164" s="913"/>
      <c r="E164" s="913"/>
      <c r="F164" s="913"/>
      <c r="G164" s="914"/>
      <c r="H164" s="912"/>
      <c r="I164" s="913"/>
      <c r="J164" s="913"/>
      <c r="K164" s="913"/>
      <c r="L164" s="914"/>
      <c r="M164" s="180"/>
      <c r="N164" s="180"/>
    </row>
    <row r="165" spans="2:14" x14ac:dyDescent="0.25">
      <c r="B165" s="912"/>
      <c r="C165" s="913"/>
      <c r="D165" s="913"/>
      <c r="E165" s="913"/>
      <c r="F165" s="913"/>
      <c r="G165" s="914"/>
      <c r="H165" s="912"/>
      <c r="I165" s="913"/>
      <c r="J165" s="913"/>
      <c r="K165" s="913"/>
      <c r="L165" s="914"/>
      <c r="M165" s="180"/>
      <c r="N165" s="180"/>
    </row>
    <row r="166" spans="2:14" x14ac:dyDescent="0.25">
      <c r="B166" s="912"/>
      <c r="C166" s="913"/>
      <c r="D166" s="913"/>
      <c r="E166" s="913"/>
      <c r="F166" s="913"/>
      <c r="G166" s="914"/>
      <c r="H166" s="912"/>
      <c r="I166" s="913"/>
      <c r="J166" s="913"/>
      <c r="K166" s="913"/>
      <c r="L166" s="914"/>
      <c r="M166" s="180"/>
      <c r="N166" s="180"/>
    </row>
    <row r="167" spans="2:14" ht="15" customHeight="1" x14ac:dyDescent="0.25">
      <c r="B167" s="1043"/>
      <c r="C167" s="1044"/>
      <c r="D167" s="1044"/>
      <c r="E167" s="1044"/>
      <c r="F167" s="1044"/>
      <c r="G167" s="1045"/>
      <c r="H167" s="1043"/>
      <c r="I167" s="1044"/>
      <c r="J167" s="1044"/>
      <c r="K167" s="1044"/>
      <c r="L167" s="1045"/>
      <c r="M167" s="180"/>
      <c r="N167" s="180"/>
    </row>
    <row r="168" spans="2:14" ht="15.75" thickBot="1" x14ac:dyDescent="0.3">
      <c r="B168" s="1046"/>
      <c r="C168" s="1047"/>
      <c r="D168" s="1047"/>
      <c r="E168" s="1047"/>
      <c r="F168" s="1047"/>
      <c r="G168" s="1048"/>
      <c r="H168" s="1046"/>
      <c r="I168" s="1047"/>
      <c r="J168" s="1047"/>
      <c r="K168" s="1047"/>
      <c r="L168" s="1048"/>
      <c r="M168" s="180"/>
      <c r="N168" s="180"/>
    </row>
  </sheetData>
  <mergeCells count="56">
    <mergeCell ref="B153:G166"/>
    <mergeCell ref="H153:L166"/>
    <mergeCell ref="B167:G168"/>
    <mergeCell ref="H167:L168"/>
    <mergeCell ref="B135:G136"/>
    <mergeCell ref="H135:L136"/>
    <mergeCell ref="B137:G150"/>
    <mergeCell ref="H137:L150"/>
    <mergeCell ref="B151:G152"/>
    <mergeCell ref="H151:L152"/>
    <mergeCell ref="B105:G118"/>
    <mergeCell ref="H105:L118"/>
    <mergeCell ref="B119:G120"/>
    <mergeCell ref="H119:L120"/>
    <mergeCell ref="B121:G134"/>
    <mergeCell ref="H121:L134"/>
    <mergeCell ref="B87:G88"/>
    <mergeCell ref="H87:L88"/>
    <mergeCell ref="B89:G102"/>
    <mergeCell ref="H89:L102"/>
    <mergeCell ref="B103:G104"/>
    <mergeCell ref="H103:L104"/>
    <mergeCell ref="B57:G70"/>
    <mergeCell ref="H57:L70"/>
    <mergeCell ref="B71:G72"/>
    <mergeCell ref="H71:L72"/>
    <mergeCell ref="B73:G86"/>
    <mergeCell ref="H73:L86"/>
    <mergeCell ref="B39:G40"/>
    <mergeCell ref="H39:L40"/>
    <mergeCell ref="B41:G54"/>
    <mergeCell ref="H41:L54"/>
    <mergeCell ref="B55:G56"/>
    <mergeCell ref="H55:L56"/>
    <mergeCell ref="B9:G22"/>
    <mergeCell ref="H9:L22"/>
    <mergeCell ref="B23:G24"/>
    <mergeCell ref="H23:L24"/>
    <mergeCell ref="B25:G38"/>
    <mergeCell ref="H25:L38"/>
    <mergeCell ref="B7:D7"/>
    <mergeCell ref="E7:F7"/>
    <mergeCell ref="G7:H7"/>
    <mergeCell ref="K7:L7"/>
    <mergeCell ref="B8:D8"/>
    <mergeCell ref="E8:F8"/>
    <mergeCell ref="G8:H8"/>
    <mergeCell ref="K8:L8"/>
    <mergeCell ref="B1:D6"/>
    <mergeCell ref="E1:J3"/>
    <mergeCell ref="K1:L5"/>
    <mergeCell ref="E4:J4"/>
    <mergeCell ref="E5:H5"/>
    <mergeCell ref="I5:I6"/>
    <mergeCell ref="J5:J6"/>
    <mergeCell ref="K6:L6"/>
  </mergeCells>
  <printOptions horizontalCentered="1" verticalCentered="1"/>
  <pageMargins left="0.23622047244094491" right="0.23622047244094491" top="0.74803149606299213" bottom="0.74803149606299213" header="0.31496062992125984" footer="0.31496062992125984"/>
  <pageSetup scale="59" orientation="portrait" r:id="rId1"/>
  <headerFooter>
    <oddFooter>Página &amp;P&amp;R&amp;A</oddFooter>
  </headerFooter>
  <rowBreaks count="1" manualBreakCount="1">
    <brk id="78" min="1"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8DB0E-5CF4-4461-A610-9CCAFF772860}">
  <sheetPr>
    <tabColor theme="0"/>
  </sheetPr>
  <dimension ref="B1:M492"/>
  <sheetViews>
    <sheetView showGridLines="0" zoomScale="98" zoomScaleNormal="85" zoomScaleSheetLayoutView="110" zoomScalePageLayoutView="110" workbookViewId="0">
      <selection activeCell="O97" sqref="O97"/>
    </sheetView>
  </sheetViews>
  <sheetFormatPr baseColWidth="10" defaultColWidth="11.42578125" defaultRowHeight="15" x14ac:dyDescent="0.25"/>
  <cols>
    <col min="1" max="1" width="3.7109375" style="157" customWidth="1"/>
    <col min="2" max="2" width="12" style="157" customWidth="1"/>
    <col min="3" max="3" width="9.5703125" style="157" customWidth="1"/>
    <col min="4" max="4" width="8" style="157" customWidth="1"/>
    <col min="5" max="5" width="11.42578125" style="157"/>
    <col min="6" max="6" width="11.85546875" style="157" customWidth="1"/>
    <col min="7" max="7" width="9.5703125" style="157" customWidth="1"/>
    <col min="8" max="8" width="12" style="157" customWidth="1"/>
    <col min="9" max="9" width="13.85546875" style="157" bestFit="1" customWidth="1"/>
    <col min="10" max="10" width="13" style="157" customWidth="1"/>
    <col min="11" max="11" width="13.42578125" style="157" customWidth="1"/>
    <col min="12" max="12" width="9.42578125" style="157" customWidth="1"/>
    <col min="13" max="13" width="11.42578125" style="157" hidden="1" customWidth="1"/>
    <col min="14" max="16384" width="11.42578125" style="157"/>
  </cols>
  <sheetData>
    <row r="1" spans="2:13" x14ac:dyDescent="0.25">
      <c r="B1" s="918"/>
      <c r="C1" s="919"/>
      <c r="D1" s="920"/>
      <c r="E1" s="924" t="s">
        <v>693</v>
      </c>
      <c r="F1" s="924"/>
      <c r="G1" s="924"/>
      <c r="H1" s="924"/>
      <c r="I1" s="924"/>
      <c r="J1" s="924"/>
      <c r="K1" s="926"/>
      <c r="L1" s="927"/>
    </row>
    <row r="2" spans="2:13" ht="1.5" customHeight="1" x14ac:dyDescent="0.25">
      <c r="B2" s="921"/>
      <c r="C2" s="922"/>
      <c r="D2" s="923"/>
      <c r="E2" s="925"/>
      <c r="F2" s="925"/>
      <c r="G2" s="925"/>
      <c r="H2" s="925"/>
      <c r="I2" s="925"/>
      <c r="J2" s="925"/>
      <c r="K2" s="928"/>
      <c r="L2" s="929"/>
    </row>
    <row r="3" spans="2:13" ht="3.75" customHeight="1" x14ac:dyDescent="0.25">
      <c r="B3" s="921"/>
      <c r="C3" s="922"/>
      <c r="D3" s="923"/>
      <c r="E3" s="925"/>
      <c r="F3" s="925"/>
      <c r="G3" s="925"/>
      <c r="H3" s="925"/>
      <c r="I3" s="925"/>
      <c r="J3" s="925"/>
      <c r="K3" s="928"/>
      <c r="L3" s="929"/>
    </row>
    <row r="4" spans="2:13" ht="20.25" customHeight="1" x14ac:dyDescent="0.25">
      <c r="B4" s="921"/>
      <c r="C4" s="922"/>
      <c r="D4" s="923"/>
      <c r="E4" s="1038" t="s">
        <v>387</v>
      </c>
      <c r="F4" s="930"/>
      <c r="G4" s="930"/>
      <c r="H4" s="930"/>
      <c r="I4" s="930"/>
      <c r="J4" s="1039"/>
      <c r="K4" s="928"/>
      <c r="L4" s="929"/>
    </row>
    <row r="5" spans="2:13" ht="4.5" customHeight="1" x14ac:dyDescent="0.25">
      <c r="B5" s="921"/>
      <c r="C5" s="922"/>
      <c r="D5" s="923"/>
      <c r="E5" s="931"/>
      <c r="F5" s="931"/>
      <c r="G5" s="931"/>
      <c r="H5" s="931"/>
      <c r="I5" s="1040" t="s">
        <v>459</v>
      </c>
      <c r="J5" s="1041">
        <v>233</v>
      </c>
      <c r="K5" s="1037"/>
      <c r="L5" s="929"/>
      <c r="M5" s="158"/>
    </row>
    <row r="6" spans="2:13" ht="24.95" customHeight="1" x14ac:dyDescent="0.25">
      <c r="B6" s="921"/>
      <c r="C6" s="922"/>
      <c r="D6" s="923"/>
      <c r="E6" s="159" t="s">
        <v>457</v>
      </c>
      <c r="F6" s="152">
        <v>43916</v>
      </c>
      <c r="G6" s="161" t="s">
        <v>458</v>
      </c>
      <c r="H6" s="153">
        <v>43922</v>
      </c>
      <c r="I6" s="1040"/>
      <c r="J6" s="1041"/>
      <c r="K6" s="1042"/>
      <c r="L6" s="935"/>
    </row>
    <row r="7" spans="2:13" ht="24.95" customHeight="1" x14ac:dyDescent="0.25">
      <c r="B7" s="915" t="s">
        <v>392</v>
      </c>
      <c r="C7" s="915"/>
      <c r="D7" s="915"/>
      <c r="E7" s="915" t="s">
        <v>109</v>
      </c>
      <c r="F7" s="915"/>
      <c r="G7" s="915" t="s">
        <v>110</v>
      </c>
      <c r="H7" s="915"/>
      <c r="I7" s="194" t="s">
        <v>4</v>
      </c>
      <c r="J7" s="194" t="s">
        <v>2</v>
      </c>
      <c r="K7" s="916" t="s">
        <v>0</v>
      </c>
      <c r="L7" s="916"/>
    </row>
    <row r="8" spans="2:13" ht="24.95" customHeight="1" thickBot="1" x14ac:dyDescent="0.3">
      <c r="B8" s="1034" t="s">
        <v>395</v>
      </c>
      <c r="C8" s="1034"/>
      <c r="D8" s="1034"/>
      <c r="E8" s="1035" t="s">
        <v>396</v>
      </c>
      <c r="F8" s="1035"/>
      <c r="G8" s="1035" t="s">
        <v>396</v>
      </c>
      <c r="H8" s="1035"/>
      <c r="I8" s="154">
        <v>41944</v>
      </c>
      <c r="J8" s="195">
        <v>1</v>
      </c>
      <c r="K8" s="1036" t="s">
        <v>460</v>
      </c>
      <c r="L8" s="1036"/>
    </row>
    <row r="9" spans="2:13" ht="24.95" customHeight="1" thickBot="1" x14ac:dyDescent="0.3">
      <c r="B9" s="1031" t="s">
        <v>694</v>
      </c>
      <c r="C9" s="1032"/>
      <c r="D9" s="1032"/>
      <c r="E9" s="1032"/>
      <c r="F9" s="1032"/>
      <c r="G9" s="1032"/>
      <c r="H9" s="1032"/>
      <c r="I9" s="1032"/>
      <c r="J9" s="1032"/>
      <c r="K9" s="1032"/>
      <c r="L9" s="1033"/>
    </row>
    <row r="10" spans="2:13" ht="15.75" customHeight="1" x14ac:dyDescent="0.25">
      <c r="B10" s="912" t="s">
        <v>686</v>
      </c>
      <c r="C10" s="913"/>
      <c r="D10" s="913"/>
      <c r="E10" s="913"/>
      <c r="F10" s="913"/>
      <c r="G10" s="914"/>
      <c r="H10" s="912" t="s">
        <v>687</v>
      </c>
      <c r="I10" s="913"/>
      <c r="J10" s="913"/>
      <c r="K10" s="913"/>
      <c r="L10" s="914"/>
    </row>
    <row r="11" spans="2:13" x14ac:dyDescent="0.25">
      <c r="B11" s="912"/>
      <c r="C11" s="913"/>
      <c r="D11" s="913"/>
      <c r="E11" s="913"/>
      <c r="F11" s="913"/>
      <c r="G11" s="914"/>
      <c r="H11" s="912"/>
      <c r="I11" s="913"/>
      <c r="J11" s="913"/>
      <c r="K11" s="913"/>
      <c r="L11" s="914"/>
    </row>
    <row r="12" spans="2:13" x14ac:dyDescent="0.25">
      <c r="B12" s="912"/>
      <c r="C12" s="913"/>
      <c r="D12" s="913"/>
      <c r="E12" s="913"/>
      <c r="F12" s="913"/>
      <c r="G12" s="914"/>
      <c r="H12" s="912"/>
      <c r="I12" s="913"/>
      <c r="J12" s="913"/>
      <c r="K12" s="913"/>
      <c r="L12" s="914"/>
    </row>
    <row r="13" spans="2:13" x14ac:dyDescent="0.25">
      <c r="B13" s="912"/>
      <c r="C13" s="913"/>
      <c r="D13" s="913"/>
      <c r="E13" s="913"/>
      <c r="F13" s="913"/>
      <c r="G13" s="914"/>
      <c r="H13" s="912"/>
      <c r="I13" s="913"/>
      <c r="J13" s="913"/>
      <c r="K13" s="913"/>
      <c r="L13" s="914"/>
    </row>
    <row r="14" spans="2:13" x14ac:dyDescent="0.25">
      <c r="B14" s="912"/>
      <c r="C14" s="913"/>
      <c r="D14" s="913"/>
      <c r="E14" s="913"/>
      <c r="F14" s="913"/>
      <c r="G14" s="914"/>
      <c r="H14" s="912"/>
      <c r="I14" s="913"/>
      <c r="J14" s="913"/>
      <c r="K14" s="913"/>
      <c r="L14" s="914"/>
    </row>
    <row r="15" spans="2:13" x14ac:dyDescent="0.25">
      <c r="B15" s="912"/>
      <c r="C15" s="913"/>
      <c r="D15" s="913"/>
      <c r="E15" s="913"/>
      <c r="F15" s="913"/>
      <c r="G15" s="914"/>
      <c r="H15" s="912"/>
      <c r="I15" s="913"/>
      <c r="J15" s="913"/>
      <c r="K15" s="913"/>
      <c r="L15" s="914"/>
    </row>
    <row r="16" spans="2:13" x14ac:dyDescent="0.25">
      <c r="B16" s="912"/>
      <c r="C16" s="913"/>
      <c r="D16" s="913"/>
      <c r="E16" s="913"/>
      <c r="F16" s="913"/>
      <c r="G16" s="914"/>
      <c r="H16" s="912"/>
      <c r="I16" s="913"/>
      <c r="J16" s="913"/>
      <c r="K16" s="913"/>
      <c r="L16" s="914"/>
    </row>
    <row r="17" spans="2:12" x14ac:dyDescent="0.25">
      <c r="B17" s="912"/>
      <c r="C17" s="913"/>
      <c r="D17" s="913"/>
      <c r="E17" s="913"/>
      <c r="F17" s="913"/>
      <c r="G17" s="914"/>
      <c r="H17" s="912"/>
      <c r="I17" s="913"/>
      <c r="J17" s="913"/>
      <c r="K17" s="913"/>
      <c r="L17" s="914"/>
    </row>
    <row r="18" spans="2:12" x14ac:dyDescent="0.25">
      <c r="B18" s="912"/>
      <c r="C18" s="913"/>
      <c r="D18" s="913"/>
      <c r="E18" s="913"/>
      <c r="F18" s="913"/>
      <c r="G18" s="914"/>
      <c r="H18" s="912"/>
      <c r="I18" s="913"/>
      <c r="J18" s="913"/>
      <c r="K18" s="913"/>
      <c r="L18" s="914"/>
    </row>
    <row r="19" spans="2:12" x14ac:dyDescent="0.25">
      <c r="B19" s="912"/>
      <c r="C19" s="913"/>
      <c r="D19" s="913"/>
      <c r="E19" s="913"/>
      <c r="F19" s="913"/>
      <c r="G19" s="914"/>
      <c r="H19" s="912"/>
      <c r="I19" s="913"/>
      <c r="J19" s="913"/>
      <c r="K19" s="913"/>
      <c r="L19" s="914"/>
    </row>
    <row r="20" spans="2:12" x14ac:dyDescent="0.25">
      <c r="B20" s="912"/>
      <c r="C20" s="913"/>
      <c r="D20" s="913"/>
      <c r="E20" s="913"/>
      <c r="F20" s="913"/>
      <c r="G20" s="914"/>
      <c r="H20" s="912"/>
      <c r="I20" s="913"/>
      <c r="J20" s="913"/>
      <c r="K20" s="913"/>
      <c r="L20" s="914"/>
    </row>
    <row r="21" spans="2:12" x14ac:dyDescent="0.25">
      <c r="B21" s="912"/>
      <c r="C21" s="913"/>
      <c r="D21" s="913"/>
      <c r="E21" s="913"/>
      <c r="F21" s="913"/>
      <c r="G21" s="914"/>
      <c r="H21" s="912"/>
      <c r="I21" s="913"/>
      <c r="J21" s="913"/>
      <c r="K21" s="913"/>
      <c r="L21" s="914"/>
    </row>
    <row r="22" spans="2:12" x14ac:dyDescent="0.25">
      <c r="B22" s="912"/>
      <c r="C22" s="913"/>
      <c r="D22" s="913"/>
      <c r="E22" s="913"/>
      <c r="F22" s="913"/>
      <c r="G22" s="914"/>
      <c r="H22" s="912"/>
      <c r="I22" s="913"/>
      <c r="J22" s="913"/>
      <c r="K22" s="913"/>
      <c r="L22" s="914"/>
    </row>
    <row r="23" spans="2:12" x14ac:dyDescent="0.25">
      <c r="B23" s="912"/>
      <c r="C23" s="913"/>
      <c r="D23" s="913"/>
      <c r="E23" s="913"/>
      <c r="F23" s="913"/>
      <c r="G23" s="914"/>
      <c r="H23" s="912"/>
      <c r="I23" s="913"/>
      <c r="J23" s="913"/>
      <c r="K23" s="913"/>
      <c r="L23" s="914"/>
    </row>
    <row r="24" spans="2:12" x14ac:dyDescent="0.25">
      <c r="B24" s="1030" t="s">
        <v>1006</v>
      </c>
      <c r="C24" s="1030"/>
      <c r="D24" s="1030"/>
      <c r="E24" s="1030"/>
      <c r="F24" s="1030"/>
      <c r="G24" s="1030"/>
      <c r="H24" s="1028" t="s">
        <v>1007</v>
      </c>
      <c r="I24" s="1029"/>
      <c r="J24" s="1029"/>
      <c r="K24" s="1029"/>
      <c r="L24" s="1029"/>
    </row>
    <row r="25" spans="2:12" ht="18" customHeight="1" x14ac:dyDescent="0.25">
      <c r="B25" s="1030"/>
      <c r="C25" s="1030"/>
      <c r="D25" s="1030"/>
      <c r="E25" s="1030"/>
      <c r="F25" s="1030"/>
      <c r="G25" s="1030"/>
      <c r="H25" s="1029"/>
      <c r="I25" s="1029"/>
      <c r="J25" s="1029"/>
      <c r="K25" s="1029"/>
      <c r="L25" s="1029"/>
    </row>
    <row r="26" spans="2:12" ht="15.75" customHeight="1" x14ac:dyDescent="0.25">
      <c r="B26" s="912" t="s">
        <v>686</v>
      </c>
      <c r="C26" s="913"/>
      <c r="D26" s="913"/>
      <c r="E26" s="913"/>
      <c r="F26" s="913"/>
      <c r="G26" s="914"/>
      <c r="H26" s="912" t="s">
        <v>687</v>
      </c>
      <c r="I26" s="913"/>
      <c r="J26" s="913"/>
      <c r="K26" s="913"/>
      <c r="L26" s="914"/>
    </row>
    <row r="27" spans="2:12" x14ac:dyDescent="0.25">
      <c r="B27" s="912"/>
      <c r="C27" s="913"/>
      <c r="D27" s="913"/>
      <c r="E27" s="913"/>
      <c r="F27" s="913"/>
      <c r="G27" s="914"/>
      <c r="H27" s="912"/>
      <c r="I27" s="913"/>
      <c r="J27" s="913"/>
      <c r="K27" s="913"/>
      <c r="L27" s="914"/>
    </row>
    <row r="28" spans="2:12" x14ac:dyDescent="0.25">
      <c r="B28" s="912"/>
      <c r="C28" s="913"/>
      <c r="D28" s="913"/>
      <c r="E28" s="913"/>
      <c r="F28" s="913"/>
      <c r="G28" s="914"/>
      <c r="H28" s="912"/>
      <c r="I28" s="913"/>
      <c r="J28" s="913"/>
      <c r="K28" s="913"/>
      <c r="L28" s="914"/>
    </row>
    <row r="29" spans="2:12" x14ac:dyDescent="0.25">
      <c r="B29" s="912"/>
      <c r="C29" s="913"/>
      <c r="D29" s="913"/>
      <c r="E29" s="913"/>
      <c r="F29" s="913"/>
      <c r="G29" s="914"/>
      <c r="H29" s="912"/>
      <c r="I29" s="913"/>
      <c r="J29" s="913"/>
      <c r="K29" s="913"/>
      <c r="L29" s="914"/>
    </row>
    <row r="30" spans="2:12" x14ac:dyDescent="0.25">
      <c r="B30" s="912"/>
      <c r="C30" s="913"/>
      <c r="D30" s="913"/>
      <c r="E30" s="913"/>
      <c r="F30" s="913"/>
      <c r="G30" s="914"/>
      <c r="H30" s="912"/>
      <c r="I30" s="913"/>
      <c r="J30" s="913"/>
      <c r="K30" s="913"/>
      <c r="L30" s="914"/>
    </row>
    <row r="31" spans="2:12" x14ac:dyDescent="0.25">
      <c r="B31" s="912"/>
      <c r="C31" s="913"/>
      <c r="D31" s="913"/>
      <c r="E31" s="913"/>
      <c r="F31" s="913"/>
      <c r="G31" s="914"/>
      <c r="H31" s="912"/>
      <c r="I31" s="913"/>
      <c r="J31" s="913"/>
      <c r="K31" s="913"/>
      <c r="L31" s="914"/>
    </row>
    <row r="32" spans="2:12" x14ac:dyDescent="0.25">
      <c r="B32" s="912"/>
      <c r="C32" s="913"/>
      <c r="D32" s="913"/>
      <c r="E32" s="913"/>
      <c r="F32" s="913"/>
      <c r="G32" s="914"/>
      <c r="H32" s="912"/>
      <c r="I32" s="913"/>
      <c r="J32" s="913"/>
      <c r="K32" s="913"/>
      <c r="L32" s="914"/>
    </row>
    <row r="33" spans="2:12" x14ac:dyDescent="0.25">
      <c r="B33" s="912"/>
      <c r="C33" s="913"/>
      <c r="D33" s="913"/>
      <c r="E33" s="913"/>
      <c r="F33" s="913"/>
      <c r="G33" s="914"/>
      <c r="H33" s="912"/>
      <c r="I33" s="913"/>
      <c r="J33" s="913"/>
      <c r="K33" s="913"/>
      <c r="L33" s="914"/>
    </row>
    <row r="34" spans="2:12" x14ac:dyDescent="0.25">
      <c r="B34" s="912"/>
      <c r="C34" s="913"/>
      <c r="D34" s="913"/>
      <c r="E34" s="913"/>
      <c r="F34" s="913"/>
      <c r="G34" s="914"/>
      <c r="H34" s="912"/>
      <c r="I34" s="913"/>
      <c r="J34" s="913"/>
      <c r="K34" s="913"/>
      <c r="L34" s="914"/>
    </row>
    <row r="35" spans="2:12" x14ac:dyDescent="0.25">
      <c r="B35" s="912"/>
      <c r="C35" s="913"/>
      <c r="D35" s="913"/>
      <c r="E35" s="913"/>
      <c r="F35" s="913"/>
      <c r="G35" s="914"/>
      <c r="H35" s="912"/>
      <c r="I35" s="913"/>
      <c r="J35" s="913"/>
      <c r="K35" s="913"/>
      <c r="L35" s="914"/>
    </row>
    <row r="36" spans="2:12" x14ac:dyDescent="0.25">
      <c r="B36" s="912"/>
      <c r="C36" s="913"/>
      <c r="D36" s="913"/>
      <c r="E36" s="913"/>
      <c r="F36" s="913"/>
      <c r="G36" s="914"/>
      <c r="H36" s="912"/>
      <c r="I36" s="913"/>
      <c r="J36" s="913"/>
      <c r="K36" s="913"/>
      <c r="L36" s="914"/>
    </row>
    <row r="37" spans="2:12" x14ac:dyDescent="0.25">
      <c r="B37" s="912"/>
      <c r="C37" s="913"/>
      <c r="D37" s="913"/>
      <c r="E37" s="913"/>
      <c r="F37" s="913"/>
      <c r="G37" s="914"/>
      <c r="H37" s="912"/>
      <c r="I37" s="913"/>
      <c r="J37" s="913"/>
      <c r="K37" s="913"/>
      <c r="L37" s="914"/>
    </row>
    <row r="38" spans="2:12" x14ac:dyDescent="0.25">
      <c r="B38" s="912"/>
      <c r="C38" s="913"/>
      <c r="D38" s="913"/>
      <c r="E38" s="913"/>
      <c r="F38" s="913"/>
      <c r="G38" s="914"/>
      <c r="H38" s="912"/>
      <c r="I38" s="913"/>
      <c r="J38" s="913"/>
      <c r="K38" s="913"/>
      <c r="L38" s="914"/>
    </row>
    <row r="39" spans="2:12" x14ac:dyDescent="0.25">
      <c r="B39" s="912"/>
      <c r="C39" s="913"/>
      <c r="D39" s="913"/>
      <c r="E39" s="913"/>
      <c r="F39" s="913"/>
      <c r="G39" s="914"/>
      <c r="H39" s="912"/>
      <c r="I39" s="913"/>
      <c r="J39" s="913"/>
      <c r="K39" s="913"/>
      <c r="L39" s="914"/>
    </row>
    <row r="40" spans="2:12" x14ac:dyDescent="0.25">
      <c r="B40" s="1030" t="s">
        <v>1008</v>
      </c>
      <c r="C40" s="1030"/>
      <c r="D40" s="1030"/>
      <c r="E40" s="1030"/>
      <c r="F40" s="1030"/>
      <c r="G40" s="1030"/>
      <c r="H40" s="1028"/>
      <c r="I40" s="1029"/>
      <c r="J40" s="1029"/>
      <c r="K40" s="1029"/>
      <c r="L40" s="1029"/>
    </row>
    <row r="41" spans="2:12" ht="18" customHeight="1" x14ac:dyDescent="0.25">
      <c r="B41" s="1030"/>
      <c r="C41" s="1030"/>
      <c r="D41" s="1030"/>
      <c r="E41" s="1030"/>
      <c r="F41" s="1030"/>
      <c r="G41" s="1030"/>
      <c r="H41" s="1029"/>
      <c r="I41" s="1029"/>
      <c r="J41" s="1029"/>
      <c r="K41" s="1029"/>
      <c r="L41" s="1029"/>
    </row>
    <row r="42" spans="2:12" ht="15" customHeight="1" x14ac:dyDescent="0.25">
      <c r="B42" s="1002" t="s">
        <v>1009</v>
      </c>
      <c r="C42" s="1003"/>
      <c r="D42" s="1003"/>
      <c r="E42" s="1003"/>
      <c r="F42" s="1003"/>
      <c r="G42" s="1003"/>
      <c r="H42" s="1003"/>
      <c r="I42" s="1003"/>
      <c r="J42" s="1003"/>
      <c r="K42" s="1003"/>
      <c r="L42" s="1004"/>
    </row>
    <row r="43" spans="2:12" ht="26.25" customHeight="1" x14ac:dyDescent="0.25">
      <c r="B43" s="1005"/>
      <c r="C43" s="1006"/>
      <c r="D43" s="1006"/>
      <c r="E43" s="1006"/>
      <c r="F43" s="1006"/>
      <c r="G43" s="1006"/>
      <c r="H43" s="1006"/>
      <c r="I43" s="1006"/>
      <c r="J43" s="1006"/>
      <c r="K43" s="1006"/>
      <c r="L43" s="1007"/>
    </row>
    <row r="44" spans="2:12" ht="15" customHeight="1" x14ac:dyDescent="0.25">
      <c r="B44" s="230" t="s">
        <v>688</v>
      </c>
      <c r="C44" s="231"/>
      <c r="D44" s="231"/>
      <c r="E44" s="231"/>
      <c r="F44" s="231"/>
      <c r="G44" s="232"/>
      <c r="H44" s="912" t="s">
        <v>689</v>
      </c>
      <c r="I44" s="913"/>
      <c r="J44" s="913"/>
      <c r="K44" s="913"/>
      <c r="L44" s="914"/>
    </row>
    <row r="45" spans="2:12" ht="15" customHeight="1" x14ac:dyDescent="0.25">
      <c r="B45" s="230"/>
      <c r="C45" s="231"/>
      <c r="D45" s="231"/>
      <c r="E45" s="231"/>
      <c r="F45" s="231"/>
      <c r="G45" s="232"/>
      <c r="H45" s="912"/>
      <c r="I45" s="913"/>
      <c r="J45" s="913"/>
      <c r="K45" s="913"/>
      <c r="L45" s="914"/>
    </row>
    <row r="46" spans="2:12" ht="15" customHeight="1" x14ac:dyDescent="0.25">
      <c r="B46" s="230"/>
      <c r="C46" s="231"/>
      <c r="D46" s="231"/>
      <c r="E46" s="231"/>
      <c r="F46" s="231"/>
      <c r="G46" s="232"/>
      <c r="H46" s="912"/>
      <c r="I46" s="913"/>
      <c r="J46" s="913"/>
      <c r="K46" s="913"/>
      <c r="L46" s="914"/>
    </row>
    <row r="47" spans="2:12" ht="15" customHeight="1" x14ac:dyDescent="0.25">
      <c r="B47" s="230"/>
      <c r="C47" s="231"/>
      <c r="D47" s="231"/>
      <c r="E47" s="231"/>
      <c r="F47" s="231"/>
      <c r="G47" s="232"/>
      <c r="H47" s="912"/>
      <c r="I47" s="913"/>
      <c r="J47" s="913"/>
      <c r="K47" s="913"/>
      <c r="L47" s="914"/>
    </row>
    <row r="48" spans="2:12" ht="15" customHeight="1" x14ac:dyDescent="0.25">
      <c r="B48" s="230"/>
      <c r="C48" s="231"/>
      <c r="D48" s="231"/>
      <c r="E48" s="231"/>
      <c r="F48" s="231"/>
      <c r="G48" s="232"/>
      <c r="H48" s="912"/>
      <c r="I48" s="913"/>
      <c r="J48" s="913"/>
      <c r="K48" s="913"/>
      <c r="L48" s="914"/>
    </row>
    <row r="49" spans="2:13" ht="15" customHeight="1" x14ac:dyDescent="0.25">
      <c r="B49" s="230"/>
      <c r="C49" s="231"/>
      <c r="D49" s="231"/>
      <c r="E49" s="231"/>
      <c r="F49" s="231"/>
      <c r="G49" s="232"/>
      <c r="H49" s="912"/>
      <c r="I49" s="913"/>
      <c r="J49" s="913"/>
      <c r="K49" s="913"/>
      <c r="L49" s="914"/>
    </row>
    <row r="50" spans="2:13" ht="15" customHeight="1" x14ac:dyDescent="0.25">
      <c r="B50" s="230"/>
      <c r="C50" s="231"/>
      <c r="D50" s="231"/>
      <c r="E50" s="231"/>
      <c r="F50" s="231"/>
      <c r="G50" s="232"/>
      <c r="H50" s="912"/>
      <c r="I50" s="913"/>
      <c r="J50" s="913"/>
      <c r="K50" s="913"/>
      <c r="L50" s="914"/>
    </row>
    <row r="51" spans="2:13" ht="15" customHeight="1" x14ac:dyDescent="0.25">
      <c r="B51" s="230"/>
      <c r="C51" s="231"/>
      <c r="D51" s="231"/>
      <c r="E51" s="231"/>
      <c r="F51" s="231"/>
      <c r="G51" s="232"/>
      <c r="H51" s="912"/>
      <c r="I51" s="913"/>
      <c r="J51" s="913"/>
      <c r="K51" s="913"/>
      <c r="L51" s="914"/>
    </row>
    <row r="52" spans="2:13" ht="15" customHeight="1" x14ac:dyDescent="0.25">
      <c r="B52" s="230"/>
      <c r="C52" s="231"/>
      <c r="D52" s="231"/>
      <c r="E52" s="231"/>
      <c r="F52" s="231"/>
      <c r="G52" s="232"/>
      <c r="H52" s="912"/>
      <c r="I52" s="913"/>
      <c r="J52" s="913"/>
      <c r="K52" s="913"/>
      <c r="L52" s="914"/>
    </row>
    <row r="53" spans="2:13" ht="15" customHeight="1" x14ac:dyDescent="0.25">
      <c r="B53" s="230"/>
      <c r="C53" s="231"/>
      <c r="D53" s="231"/>
      <c r="E53" s="231"/>
      <c r="F53" s="231"/>
      <c r="G53" s="232"/>
      <c r="H53" s="912"/>
      <c r="I53" s="913"/>
      <c r="J53" s="913"/>
      <c r="K53" s="913"/>
      <c r="L53" s="914"/>
    </row>
    <row r="54" spans="2:13" ht="15" customHeight="1" x14ac:dyDescent="0.25">
      <c r="B54" s="230"/>
      <c r="C54" s="231"/>
      <c r="D54" s="231"/>
      <c r="E54" s="231"/>
      <c r="F54" s="231"/>
      <c r="G54" s="232"/>
      <c r="H54" s="912"/>
      <c r="I54" s="913"/>
      <c r="J54" s="913"/>
      <c r="K54" s="913"/>
      <c r="L54" s="914"/>
    </row>
    <row r="55" spans="2:13" ht="15" customHeight="1" x14ac:dyDescent="0.25">
      <c r="B55" s="230"/>
      <c r="C55" s="231"/>
      <c r="D55" s="231"/>
      <c r="E55" s="231"/>
      <c r="F55" s="231"/>
      <c r="G55" s="232"/>
      <c r="H55" s="912"/>
      <c r="I55" s="913"/>
      <c r="J55" s="913"/>
      <c r="K55" s="913"/>
      <c r="L55" s="914"/>
    </row>
    <row r="56" spans="2:13" ht="15" customHeight="1" x14ac:dyDescent="0.25">
      <c r="B56" s="230"/>
      <c r="C56" s="231"/>
      <c r="D56" s="231"/>
      <c r="E56" s="231"/>
      <c r="F56" s="231"/>
      <c r="G56" s="232"/>
      <c r="H56" s="912"/>
      <c r="I56" s="913"/>
      <c r="J56" s="913"/>
      <c r="K56" s="913"/>
      <c r="L56" s="914"/>
    </row>
    <row r="57" spans="2:13" ht="15" customHeight="1" thickBot="1" x14ac:dyDescent="0.3">
      <c r="B57" s="230"/>
      <c r="C57" s="231"/>
      <c r="D57" s="231"/>
      <c r="E57" s="231"/>
      <c r="F57" s="231"/>
      <c r="G57" s="232"/>
      <c r="H57" s="912"/>
      <c r="I57" s="913"/>
      <c r="J57" s="913"/>
      <c r="K57" s="913"/>
      <c r="L57" s="914"/>
    </row>
    <row r="58" spans="2:13" ht="15" customHeight="1" x14ac:dyDescent="0.25">
      <c r="B58" s="1002" t="s">
        <v>1010</v>
      </c>
      <c r="C58" s="1003"/>
      <c r="D58" s="1003"/>
      <c r="E58" s="1003"/>
      <c r="F58" s="1003"/>
      <c r="G58" s="1004"/>
      <c r="H58" s="1050" t="s">
        <v>1011</v>
      </c>
      <c r="I58" s="1051"/>
      <c r="J58" s="1051"/>
      <c r="K58" s="1051"/>
      <c r="L58" s="1051"/>
      <c r="M58" s="1052"/>
    </row>
    <row r="59" spans="2:13" ht="44.25" customHeight="1" thickBot="1" x14ac:dyDescent="0.3">
      <c r="B59" s="1005"/>
      <c r="C59" s="1006"/>
      <c r="D59" s="1006"/>
      <c r="E59" s="1006"/>
      <c r="F59" s="1006"/>
      <c r="G59" s="1007"/>
      <c r="H59" s="1053"/>
      <c r="I59" s="1054"/>
      <c r="J59" s="1054"/>
      <c r="K59" s="1054"/>
      <c r="L59" s="1054"/>
      <c r="M59" s="1055"/>
    </row>
    <row r="60" spans="2:13" x14ac:dyDescent="0.25">
      <c r="B60" s="912" t="s">
        <v>688</v>
      </c>
      <c r="C60" s="913"/>
      <c r="D60" s="913"/>
      <c r="E60" s="913"/>
      <c r="F60" s="913"/>
      <c r="G60" s="914"/>
      <c r="H60" s="912"/>
      <c r="I60" s="913"/>
      <c r="J60" s="913"/>
      <c r="K60" s="913"/>
      <c r="L60" s="914"/>
    </row>
    <row r="61" spans="2:13" x14ac:dyDescent="0.25">
      <c r="B61" s="912"/>
      <c r="C61" s="913"/>
      <c r="D61" s="913"/>
      <c r="E61" s="913"/>
      <c r="F61" s="913"/>
      <c r="G61" s="914"/>
      <c r="H61" s="912"/>
      <c r="I61" s="913"/>
      <c r="J61" s="913"/>
      <c r="K61" s="913"/>
      <c r="L61" s="914"/>
    </row>
    <row r="62" spans="2:13" x14ac:dyDescent="0.25">
      <c r="B62" s="912"/>
      <c r="C62" s="913"/>
      <c r="D62" s="913"/>
      <c r="E62" s="913"/>
      <c r="F62" s="913"/>
      <c r="G62" s="914"/>
      <c r="H62" s="912"/>
      <c r="I62" s="913"/>
      <c r="J62" s="913"/>
      <c r="K62" s="913"/>
      <c r="L62" s="914"/>
    </row>
    <row r="63" spans="2:13" x14ac:dyDescent="0.25">
      <c r="B63" s="912"/>
      <c r="C63" s="913"/>
      <c r="D63" s="913"/>
      <c r="E63" s="913"/>
      <c r="F63" s="913"/>
      <c r="G63" s="914"/>
      <c r="H63" s="912"/>
      <c r="I63" s="913"/>
      <c r="J63" s="913"/>
      <c r="K63" s="913"/>
      <c r="L63" s="914"/>
    </row>
    <row r="64" spans="2:13" x14ac:dyDescent="0.25">
      <c r="B64" s="912"/>
      <c r="C64" s="913"/>
      <c r="D64" s="913"/>
      <c r="E64" s="913"/>
      <c r="F64" s="913"/>
      <c r="G64" s="914"/>
      <c r="H64" s="912"/>
      <c r="I64" s="913"/>
      <c r="J64" s="913"/>
      <c r="K64" s="913"/>
      <c r="L64" s="914"/>
    </row>
    <row r="65" spans="2:12" x14ac:dyDescent="0.25">
      <c r="B65" s="912"/>
      <c r="C65" s="913"/>
      <c r="D65" s="913"/>
      <c r="E65" s="913"/>
      <c r="F65" s="913"/>
      <c r="G65" s="914"/>
      <c r="H65" s="912"/>
      <c r="I65" s="913"/>
      <c r="J65" s="913"/>
      <c r="K65" s="913"/>
      <c r="L65" s="914"/>
    </row>
    <row r="66" spans="2:12" x14ac:dyDescent="0.25">
      <c r="B66" s="912"/>
      <c r="C66" s="913"/>
      <c r="D66" s="913"/>
      <c r="E66" s="913"/>
      <c r="F66" s="913"/>
      <c r="G66" s="914"/>
      <c r="H66" s="912"/>
      <c r="I66" s="913"/>
      <c r="J66" s="913"/>
      <c r="K66" s="913"/>
      <c r="L66" s="914"/>
    </row>
    <row r="67" spans="2:12" x14ac:dyDescent="0.25">
      <c r="B67" s="912"/>
      <c r="C67" s="913"/>
      <c r="D67" s="913"/>
      <c r="E67" s="913"/>
      <c r="F67" s="913"/>
      <c r="G67" s="914"/>
      <c r="H67" s="912"/>
      <c r="I67" s="913"/>
      <c r="J67" s="913"/>
      <c r="K67" s="913"/>
      <c r="L67" s="914"/>
    </row>
    <row r="68" spans="2:12" x14ac:dyDescent="0.25">
      <c r="B68" s="912"/>
      <c r="C68" s="913"/>
      <c r="D68" s="913"/>
      <c r="E68" s="913"/>
      <c r="F68" s="913"/>
      <c r="G68" s="914"/>
      <c r="H68" s="912"/>
      <c r="I68" s="913"/>
      <c r="J68" s="913"/>
      <c r="K68" s="913"/>
      <c r="L68" s="914"/>
    </row>
    <row r="69" spans="2:12" x14ac:dyDescent="0.25">
      <c r="B69" s="912"/>
      <c r="C69" s="913"/>
      <c r="D69" s="913"/>
      <c r="E69" s="913"/>
      <c r="F69" s="913"/>
      <c r="G69" s="914"/>
      <c r="H69" s="912"/>
      <c r="I69" s="913"/>
      <c r="J69" s="913"/>
      <c r="K69" s="913"/>
      <c r="L69" s="914"/>
    </row>
    <row r="70" spans="2:12" x14ac:dyDescent="0.25">
      <c r="B70" s="912"/>
      <c r="C70" s="913"/>
      <c r="D70" s="913"/>
      <c r="E70" s="913"/>
      <c r="F70" s="913"/>
      <c r="G70" s="914"/>
      <c r="H70" s="912"/>
      <c r="I70" s="913"/>
      <c r="J70" s="913"/>
      <c r="K70" s="913"/>
      <c r="L70" s="914"/>
    </row>
    <row r="71" spans="2:12" x14ac:dyDescent="0.25">
      <c r="B71" s="912"/>
      <c r="C71" s="913"/>
      <c r="D71" s="913"/>
      <c r="E71" s="913"/>
      <c r="F71" s="913"/>
      <c r="G71" s="914"/>
      <c r="H71" s="912"/>
      <c r="I71" s="913"/>
      <c r="J71" s="913"/>
      <c r="K71" s="913"/>
      <c r="L71" s="914"/>
    </row>
    <row r="72" spans="2:12" x14ac:dyDescent="0.25">
      <c r="B72" s="912"/>
      <c r="C72" s="913"/>
      <c r="D72" s="913"/>
      <c r="E72" s="913"/>
      <c r="F72" s="913"/>
      <c r="G72" s="914"/>
      <c r="H72" s="912"/>
      <c r="I72" s="913"/>
      <c r="J72" s="913"/>
      <c r="K72" s="913"/>
      <c r="L72" s="914"/>
    </row>
    <row r="73" spans="2:12" ht="15.75" thickBot="1" x14ac:dyDescent="0.3">
      <c r="B73" s="912"/>
      <c r="C73" s="913"/>
      <c r="D73" s="913"/>
      <c r="E73" s="913"/>
      <c r="F73" s="913"/>
      <c r="G73" s="914"/>
      <c r="H73" s="912"/>
      <c r="I73" s="913"/>
      <c r="J73" s="913"/>
      <c r="K73" s="913"/>
      <c r="L73" s="914"/>
    </row>
    <row r="74" spans="2:12" ht="48.75" customHeight="1" thickBot="1" x14ac:dyDescent="0.3">
      <c r="B74" s="1056" t="s">
        <v>1012</v>
      </c>
      <c r="C74" s="1057"/>
      <c r="D74" s="1057"/>
      <c r="E74" s="1057"/>
      <c r="F74" s="1057"/>
      <c r="G74" s="1057"/>
      <c r="H74" s="1058" t="s">
        <v>1013</v>
      </c>
      <c r="I74" s="1058"/>
      <c r="J74" s="1058"/>
      <c r="K74" s="1058"/>
      <c r="L74" s="1059"/>
    </row>
    <row r="75" spans="2:12" s="1060" customFormat="1" ht="15.75" customHeight="1" x14ac:dyDescent="0.25">
      <c r="B75" s="1061"/>
      <c r="C75" s="1062"/>
      <c r="D75" s="1062"/>
      <c r="E75" s="1062"/>
      <c r="F75" s="1062"/>
      <c r="G75" s="1063"/>
      <c r="H75" s="1061" t="s">
        <v>687</v>
      </c>
      <c r="I75" s="1062"/>
      <c r="J75" s="1062"/>
      <c r="K75" s="1062"/>
      <c r="L75" s="1063"/>
    </row>
    <row r="76" spans="2:12" s="1060" customFormat="1" x14ac:dyDescent="0.25">
      <c r="B76" s="1061"/>
      <c r="C76" s="1062"/>
      <c r="D76" s="1062"/>
      <c r="E76" s="1062"/>
      <c r="F76" s="1062"/>
      <c r="G76" s="1063"/>
      <c r="H76" s="1061"/>
      <c r="I76" s="1062"/>
      <c r="J76" s="1062"/>
      <c r="K76" s="1062"/>
      <c r="L76" s="1063"/>
    </row>
    <row r="77" spans="2:12" s="1060" customFormat="1" x14ac:dyDescent="0.25">
      <c r="B77" s="1061"/>
      <c r="C77" s="1062"/>
      <c r="D77" s="1062"/>
      <c r="E77" s="1062"/>
      <c r="F77" s="1062"/>
      <c r="G77" s="1063"/>
      <c r="H77" s="1061"/>
      <c r="I77" s="1062"/>
      <c r="J77" s="1062"/>
      <c r="K77" s="1062"/>
      <c r="L77" s="1063"/>
    </row>
    <row r="78" spans="2:12" s="1060" customFormat="1" x14ac:dyDescent="0.25">
      <c r="B78" s="1061"/>
      <c r="C78" s="1062"/>
      <c r="D78" s="1062"/>
      <c r="E78" s="1062"/>
      <c r="F78" s="1062"/>
      <c r="G78" s="1063"/>
      <c r="H78" s="1061"/>
      <c r="I78" s="1062"/>
      <c r="J78" s="1062"/>
      <c r="K78" s="1062"/>
      <c r="L78" s="1063"/>
    </row>
    <row r="79" spans="2:12" s="1060" customFormat="1" x14ac:dyDescent="0.25">
      <c r="B79" s="1061"/>
      <c r="C79" s="1062"/>
      <c r="D79" s="1062"/>
      <c r="E79" s="1062"/>
      <c r="F79" s="1062"/>
      <c r="G79" s="1063"/>
      <c r="H79" s="1061"/>
      <c r="I79" s="1062"/>
      <c r="J79" s="1062"/>
      <c r="K79" s="1062"/>
      <c r="L79" s="1063"/>
    </row>
    <row r="80" spans="2:12" s="1060" customFormat="1" x14ac:dyDescent="0.25">
      <c r="B80" s="1061"/>
      <c r="C80" s="1062"/>
      <c r="D80" s="1062"/>
      <c r="E80" s="1062"/>
      <c r="F80" s="1062"/>
      <c r="G80" s="1063"/>
      <c r="H80" s="1061"/>
      <c r="I80" s="1062"/>
      <c r="J80" s="1062"/>
      <c r="K80" s="1062"/>
      <c r="L80" s="1063"/>
    </row>
    <row r="81" spans="2:12" s="1060" customFormat="1" x14ac:dyDescent="0.25">
      <c r="B81" s="1061"/>
      <c r="C81" s="1062"/>
      <c r="D81" s="1062"/>
      <c r="E81" s="1062"/>
      <c r="F81" s="1062"/>
      <c r="G81" s="1063"/>
      <c r="H81" s="1061"/>
      <c r="I81" s="1062"/>
      <c r="J81" s="1062"/>
      <c r="K81" s="1062"/>
      <c r="L81" s="1063"/>
    </row>
    <row r="82" spans="2:12" s="1060" customFormat="1" x14ac:dyDescent="0.25">
      <c r="B82" s="1061"/>
      <c r="C82" s="1062"/>
      <c r="D82" s="1062"/>
      <c r="E82" s="1062"/>
      <c r="F82" s="1062"/>
      <c r="G82" s="1063"/>
      <c r="H82" s="1061"/>
      <c r="I82" s="1062"/>
      <c r="J82" s="1062"/>
      <c r="K82" s="1062"/>
      <c r="L82" s="1063"/>
    </row>
    <row r="83" spans="2:12" s="1060" customFormat="1" x14ac:dyDescent="0.25">
      <c r="B83" s="1061"/>
      <c r="C83" s="1062"/>
      <c r="D83" s="1062"/>
      <c r="E83" s="1062"/>
      <c r="F83" s="1062"/>
      <c r="G83" s="1063"/>
      <c r="H83" s="1061"/>
      <c r="I83" s="1062"/>
      <c r="J83" s="1062"/>
      <c r="K83" s="1062"/>
      <c r="L83" s="1063"/>
    </row>
    <row r="84" spans="2:12" s="1060" customFormat="1" x14ac:dyDescent="0.25">
      <c r="B84" s="1061"/>
      <c r="C84" s="1062"/>
      <c r="D84" s="1062"/>
      <c r="E84" s="1062"/>
      <c r="F84" s="1062"/>
      <c r="G84" s="1063"/>
      <c r="H84" s="1061"/>
      <c r="I84" s="1062"/>
      <c r="J84" s="1062"/>
      <c r="K84" s="1062"/>
      <c r="L84" s="1063"/>
    </row>
    <row r="85" spans="2:12" s="1060" customFormat="1" x14ac:dyDescent="0.25">
      <c r="B85" s="1061"/>
      <c r="C85" s="1062"/>
      <c r="D85" s="1062"/>
      <c r="E85" s="1062"/>
      <c r="F85" s="1062"/>
      <c r="G85" s="1063"/>
      <c r="H85" s="1061"/>
      <c r="I85" s="1062"/>
      <c r="J85" s="1062"/>
      <c r="K85" s="1062"/>
      <c r="L85" s="1063"/>
    </row>
    <row r="86" spans="2:12" s="1060" customFormat="1" x14ac:dyDescent="0.25">
      <c r="B86" s="1061"/>
      <c r="C86" s="1062"/>
      <c r="D86" s="1062"/>
      <c r="E86" s="1062"/>
      <c r="F86" s="1062"/>
      <c r="G86" s="1063"/>
      <c r="H86" s="1061"/>
      <c r="I86" s="1062"/>
      <c r="J86" s="1062"/>
      <c r="K86" s="1062"/>
      <c r="L86" s="1063"/>
    </row>
    <row r="87" spans="2:12" s="1060" customFormat="1" x14ac:dyDescent="0.25">
      <c r="B87" s="1061"/>
      <c r="C87" s="1062"/>
      <c r="D87" s="1062"/>
      <c r="E87" s="1062"/>
      <c r="F87" s="1062"/>
      <c r="G87" s="1063"/>
      <c r="H87" s="1061"/>
      <c r="I87" s="1062"/>
      <c r="J87" s="1062"/>
      <c r="K87" s="1062"/>
      <c r="L87" s="1063"/>
    </row>
    <row r="88" spans="2:12" s="1060" customFormat="1" ht="15.75" thickBot="1" x14ac:dyDescent="0.3">
      <c r="B88" s="1061"/>
      <c r="C88" s="1062"/>
      <c r="D88" s="1062"/>
      <c r="E88" s="1062"/>
      <c r="F88" s="1062"/>
      <c r="G88" s="1063"/>
      <c r="H88" s="1061"/>
      <c r="I88" s="1062"/>
      <c r="J88" s="1062"/>
      <c r="K88" s="1062"/>
      <c r="L88" s="1063"/>
    </row>
    <row r="89" spans="2:12" s="1060" customFormat="1" ht="15" customHeight="1" x14ac:dyDescent="0.25">
      <c r="B89" s="1050" t="s">
        <v>1014</v>
      </c>
      <c r="C89" s="1051"/>
      <c r="D89" s="1051"/>
      <c r="E89" s="1051"/>
      <c r="F89" s="1051"/>
      <c r="G89" s="1052"/>
      <c r="H89" s="1050" t="s">
        <v>1015</v>
      </c>
      <c r="I89" s="1051"/>
      <c r="J89" s="1051"/>
      <c r="K89" s="1051"/>
      <c r="L89" s="1051"/>
    </row>
    <row r="90" spans="2:12" s="1060" customFormat="1" ht="35.25" customHeight="1" thickBot="1" x14ac:dyDescent="0.3">
      <c r="B90" s="1053"/>
      <c r="C90" s="1054"/>
      <c r="D90" s="1054"/>
      <c r="E90" s="1054"/>
      <c r="F90" s="1054"/>
      <c r="G90" s="1055"/>
      <c r="H90" s="1053"/>
      <c r="I90" s="1054"/>
      <c r="J90" s="1054"/>
      <c r="K90" s="1054"/>
      <c r="L90" s="1054"/>
    </row>
    <row r="91" spans="2:12" s="1060" customFormat="1" ht="15.75" customHeight="1" x14ac:dyDescent="0.25">
      <c r="B91" s="1064"/>
      <c r="C91" s="1065"/>
      <c r="D91" s="1065"/>
      <c r="E91" s="1065"/>
      <c r="F91" s="1065"/>
      <c r="G91" s="1066"/>
      <c r="H91" s="1064"/>
      <c r="I91" s="1065"/>
      <c r="J91" s="1065"/>
      <c r="K91" s="1065"/>
      <c r="L91" s="1066"/>
    </row>
    <row r="92" spans="2:12" s="1060" customFormat="1" x14ac:dyDescent="0.25">
      <c r="B92" s="1061"/>
      <c r="C92" s="1062"/>
      <c r="D92" s="1062"/>
      <c r="E92" s="1062"/>
      <c r="F92" s="1062"/>
      <c r="G92" s="1063"/>
      <c r="H92" s="1061"/>
      <c r="I92" s="1062"/>
      <c r="J92" s="1062"/>
      <c r="K92" s="1062"/>
      <c r="L92" s="1063"/>
    </row>
    <row r="93" spans="2:12" s="1060" customFormat="1" x14ac:dyDescent="0.25">
      <c r="B93" s="1061"/>
      <c r="C93" s="1062"/>
      <c r="D93" s="1062"/>
      <c r="E93" s="1062"/>
      <c r="F93" s="1062"/>
      <c r="G93" s="1063"/>
      <c r="H93" s="1061"/>
      <c r="I93" s="1062"/>
      <c r="J93" s="1062"/>
      <c r="K93" s="1062"/>
      <c r="L93" s="1063"/>
    </row>
    <row r="94" spans="2:12" s="1060" customFormat="1" x14ac:dyDescent="0.25">
      <c r="B94" s="1061"/>
      <c r="C94" s="1062"/>
      <c r="D94" s="1062"/>
      <c r="E94" s="1062"/>
      <c r="F94" s="1062"/>
      <c r="G94" s="1063"/>
      <c r="H94" s="1061"/>
      <c r="I94" s="1062"/>
      <c r="J94" s="1062"/>
      <c r="K94" s="1062"/>
      <c r="L94" s="1063"/>
    </row>
    <row r="95" spans="2:12" s="1060" customFormat="1" x14ac:dyDescent="0.25">
      <c r="B95" s="1061"/>
      <c r="C95" s="1062"/>
      <c r="D95" s="1062"/>
      <c r="E95" s="1062"/>
      <c r="F95" s="1062"/>
      <c r="G95" s="1063"/>
      <c r="H95" s="1061"/>
      <c r="I95" s="1062"/>
      <c r="J95" s="1062"/>
      <c r="K95" s="1062"/>
      <c r="L95" s="1063"/>
    </row>
    <row r="96" spans="2:12" s="1060" customFormat="1" x14ac:dyDescent="0.25">
      <c r="B96" s="1061"/>
      <c r="C96" s="1062"/>
      <c r="D96" s="1062"/>
      <c r="E96" s="1062"/>
      <c r="F96" s="1062"/>
      <c r="G96" s="1063"/>
      <c r="H96" s="1061"/>
      <c r="I96" s="1062"/>
      <c r="J96" s="1062"/>
      <c r="K96" s="1062"/>
      <c r="L96" s="1063"/>
    </row>
    <row r="97" spans="2:13" s="1060" customFormat="1" x14ac:dyDescent="0.25">
      <c r="B97" s="1061"/>
      <c r="C97" s="1062"/>
      <c r="D97" s="1062"/>
      <c r="E97" s="1062"/>
      <c r="F97" s="1062"/>
      <c r="G97" s="1063"/>
      <c r="H97" s="1061"/>
      <c r="I97" s="1062"/>
      <c r="J97" s="1062"/>
      <c r="K97" s="1062"/>
      <c r="L97" s="1063"/>
    </row>
    <row r="98" spans="2:13" s="1060" customFormat="1" x14ac:dyDescent="0.25">
      <c r="B98" s="1061"/>
      <c r="C98" s="1062"/>
      <c r="D98" s="1062"/>
      <c r="E98" s="1062"/>
      <c r="F98" s="1062"/>
      <c r="G98" s="1063"/>
      <c r="H98" s="1061"/>
      <c r="I98" s="1062"/>
      <c r="J98" s="1062"/>
      <c r="K98" s="1062"/>
      <c r="L98" s="1063"/>
    </row>
    <row r="99" spans="2:13" s="1060" customFormat="1" x14ac:dyDescent="0.25">
      <c r="B99" s="1061"/>
      <c r="C99" s="1062"/>
      <c r="D99" s="1062"/>
      <c r="E99" s="1062"/>
      <c r="F99" s="1062"/>
      <c r="G99" s="1063"/>
      <c r="H99" s="1061"/>
      <c r="I99" s="1062"/>
      <c r="J99" s="1062"/>
      <c r="K99" s="1062"/>
      <c r="L99" s="1063"/>
    </row>
    <row r="100" spans="2:13" s="1060" customFormat="1" x14ac:dyDescent="0.25">
      <c r="B100" s="1061"/>
      <c r="C100" s="1062"/>
      <c r="D100" s="1062"/>
      <c r="E100" s="1062"/>
      <c r="F100" s="1062"/>
      <c r="G100" s="1063"/>
      <c r="H100" s="1061"/>
      <c r="I100" s="1062"/>
      <c r="J100" s="1062"/>
      <c r="K100" s="1062"/>
      <c r="L100" s="1063"/>
    </row>
    <row r="101" spans="2:13" s="1060" customFormat="1" x14ac:dyDescent="0.25">
      <c r="B101" s="1061"/>
      <c r="C101" s="1062"/>
      <c r="D101" s="1062"/>
      <c r="E101" s="1062"/>
      <c r="F101" s="1062"/>
      <c r="G101" s="1063"/>
      <c r="H101" s="1061"/>
      <c r="I101" s="1062"/>
      <c r="J101" s="1062"/>
      <c r="K101" s="1062"/>
      <c r="L101" s="1063"/>
    </row>
    <row r="102" spans="2:13" s="1060" customFormat="1" x14ac:dyDescent="0.25">
      <c r="B102" s="1061"/>
      <c r="C102" s="1062"/>
      <c r="D102" s="1062"/>
      <c r="E102" s="1062"/>
      <c r="F102" s="1062"/>
      <c r="G102" s="1063"/>
      <c r="H102" s="1061"/>
      <c r="I102" s="1062"/>
      <c r="J102" s="1062"/>
      <c r="K102" s="1062"/>
      <c r="L102" s="1063"/>
    </row>
    <row r="103" spans="2:13" s="1060" customFormat="1" x14ac:dyDescent="0.25">
      <c r="B103" s="1061"/>
      <c r="C103" s="1062"/>
      <c r="D103" s="1062"/>
      <c r="E103" s="1062"/>
      <c r="F103" s="1062"/>
      <c r="G103" s="1063"/>
      <c r="H103" s="1061"/>
      <c r="I103" s="1062"/>
      <c r="J103" s="1062"/>
      <c r="K103" s="1062"/>
      <c r="L103" s="1063"/>
    </row>
    <row r="104" spans="2:13" s="1060" customFormat="1" ht="15.75" customHeight="1" thickBot="1" x14ac:dyDescent="0.3">
      <c r="B104" s="1061"/>
      <c r="C104" s="1062"/>
      <c r="D104" s="1062"/>
      <c r="E104" s="1062"/>
      <c r="F104" s="1062"/>
      <c r="G104" s="1063"/>
      <c r="H104" s="1061"/>
      <c r="I104" s="1062"/>
      <c r="J104" s="1062"/>
      <c r="K104" s="1062"/>
      <c r="L104" s="1063"/>
    </row>
    <row r="105" spans="2:13" s="1060" customFormat="1" ht="15" customHeight="1" x14ac:dyDescent="0.25">
      <c r="B105" s="1050" t="s">
        <v>1016</v>
      </c>
      <c r="C105" s="1051"/>
      <c r="D105" s="1051"/>
      <c r="E105" s="1051"/>
      <c r="F105" s="1051"/>
      <c r="G105" s="1052"/>
      <c r="H105" s="1050" t="s">
        <v>1017</v>
      </c>
      <c r="I105" s="1051"/>
      <c r="J105" s="1051"/>
      <c r="K105" s="1051"/>
      <c r="L105" s="1051"/>
      <c r="M105" s="1067"/>
    </row>
    <row r="106" spans="2:13" s="1060" customFormat="1" ht="44.25" customHeight="1" thickBot="1" x14ac:dyDescent="0.3">
      <c r="B106" s="1053"/>
      <c r="C106" s="1054"/>
      <c r="D106" s="1054"/>
      <c r="E106" s="1054"/>
      <c r="F106" s="1054"/>
      <c r="G106" s="1055"/>
      <c r="H106" s="1053"/>
      <c r="I106" s="1054"/>
      <c r="J106" s="1054"/>
      <c r="K106" s="1054"/>
      <c r="L106" s="1054"/>
      <c r="M106" s="1068"/>
    </row>
    <row r="107" spans="2:13" s="1060" customFormat="1" ht="15.75" hidden="1" customHeight="1" x14ac:dyDescent="0.25">
      <c r="B107" s="1064"/>
      <c r="C107" s="1065"/>
      <c r="D107" s="1065"/>
      <c r="E107" s="1065"/>
      <c r="F107" s="1065"/>
      <c r="G107" s="1066"/>
      <c r="H107" s="1064" t="s">
        <v>687</v>
      </c>
      <c r="I107" s="1065"/>
      <c r="J107" s="1065"/>
      <c r="K107" s="1065"/>
      <c r="L107" s="1066"/>
    </row>
    <row r="108" spans="2:13" s="1060" customFormat="1" hidden="1" x14ac:dyDescent="0.25">
      <c r="B108" s="1061"/>
      <c r="C108" s="1062"/>
      <c r="D108" s="1062"/>
      <c r="E108" s="1062"/>
      <c r="F108" s="1062"/>
      <c r="G108" s="1063"/>
      <c r="H108" s="1061"/>
      <c r="I108" s="1062"/>
      <c r="J108" s="1062"/>
      <c r="K108" s="1062"/>
      <c r="L108" s="1063"/>
    </row>
    <row r="109" spans="2:13" s="1060" customFormat="1" hidden="1" x14ac:dyDescent="0.25">
      <c r="B109" s="1061"/>
      <c r="C109" s="1062"/>
      <c r="D109" s="1062"/>
      <c r="E109" s="1062"/>
      <c r="F109" s="1062"/>
      <c r="G109" s="1063"/>
      <c r="H109" s="1061"/>
      <c r="I109" s="1062"/>
      <c r="J109" s="1062"/>
      <c r="K109" s="1062"/>
      <c r="L109" s="1063"/>
    </row>
    <row r="110" spans="2:13" s="1060" customFormat="1" hidden="1" x14ac:dyDescent="0.25">
      <c r="B110" s="1061"/>
      <c r="C110" s="1062"/>
      <c r="D110" s="1062"/>
      <c r="E110" s="1062"/>
      <c r="F110" s="1062"/>
      <c r="G110" s="1063"/>
      <c r="H110" s="1061"/>
      <c r="I110" s="1062"/>
      <c r="J110" s="1062"/>
      <c r="K110" s="1062"/>
      <c r="L110" s="1063"/>
    </row>
    <row r="111" spans="2:13" s="1060" customFormat="1" hidden="1" x14ac:dyDescent="0.25">
      <c r="B111" s="1061"/>
      <c r="C111" s="1062"/>
      <c r="D111" s="1062"/>
      <c r="E111" s="1062"/>
      <c r="F111" s="1062"/>
      <c r="G111" s="1063"/>
      <c r="H111" s="1061"/>
      <c r="I111" s="1062"/>
      <c r="J111" s="1062"/>
      <c r="K111" s="1062"/>
      <c r="L111" s="1063"/>
    </row>
    <row r="112" spans="2:13" s="1060" customFormat="1" hidden="1" x14ac:dyDescent="0.25">
      <c r="B112" s="1061"/>
      <c r="C112" s="1062"/>
      <c r="D112" s="1062"/>
      <c r="E112" s="1062"/>
      <c r="F112" s="1062"/>
      <c r="G112" s="1063"/>
      <c r="H112" s="1061"/>
      <c r="I112" s="1062"/>
      <c r="J112" s="1062"/>
      <c r="K112" s="1062"/>
      <c r="L112" s="1063"/>
    </row>
    <row r="113" spans="2:13" s="1060" customFormat="1" hidden="1" x14ac:dyDescent="0.25">
      <c r="B113" s="1061"/>
      <c r="C113" s="1062"/>
      <c r="D113" s="1062"/>
      <c r="E113" s="1062"/>
      <c r="F113" s="1062"/>
      <c r="G113" s="1063"/>
      <c r="H113" s="1061"/>
      <c r="I113" s="1062"/>
      <c r="J113" s="1062"/>
      <c r="K113" s="1062"/>
      <c r="L113" s="1063"/>
    </row>
    <row r="114" spans="2:13" s="1060" customFormat="1" hidden="1" x14ac:dyDescent="0.25">
      <c r="B114" s="1061"/>
      <c r="C114" s="1062"/>
      <c r="D114" s="1062"/>
      <c r="E114" s="1062"/>
      <c r="F114" s="1062"/>
      <c r="G114" s="1063"/>
      <c r="H114" s="1061"/>
      <c r="I114" s="1062"/>
      <c r="J114" s="1062"/>
      <c r="K114" s="1062"/>
      <c r="L114" s="1063"/>
    </row>
    <row r="115" spans="2:13" s="1060" customFormat="1" hidden="1" x14ac:dyDescent="0.25">
      <c r="B115" s="1061"/>
      <c r="C115" s="1062"/>
      <c r="D115" s="1062"/>
      <c r="E115" s="1062"/>
      <c r="F115" s="1062"/>
      <c r="G115" s="1063"/>
      <c r="H115" s="1061"/>
      <c r="I115" s="1062"/>
      <c r="J115" s="1062"/>
      <c r="K115" s="1062"/>
      <c r="L115" s="1063"/>
    </row>
    <row r="116" spans="2:13" s="1060" customFormat="1" hidden="1" x14ac:dyDescent="0.25">
      <c r="B116" s="1061"/>
      <c r="C116" s="1062"/>
      <c r="D116" s="1062"/>
      <c r="E116" s="1062"/>
      <c r="F116" s="1062"/>
      <c r="G116" s="1063"/>
      <c r="H116" s="1061"/>
      <c r="I116" s="1062"/>
      <c r="J116" s="1062"/>
      <c r="K116" s="1062"/>
      <c r="L116" s="1063"/>
    </row>
    <row r="117" spans="2:13" s="1060" customFormat="1" hidden="1" x14ac:dyDescent="0.25">
      <c r="B117" s="1061"/>
      <c r="C117" s="1062"/>
      <c r="D117" s="1062"/>
      <c r="E117" s="1062"/>
      <c r="F117" s="1062"/>
      <c r="G117" s="1063"/>
      <c r="H117" s="1061"/>
      <c r="I117" s="1062"/>
      <c r="J117" s="1062"/>
      <c r="K117" s="1062"/>
      <c r="L117" s="1063"/>
    </row>
    <row r="118" spans="2:13" s="1060" customFormat="1" hidden="1" x14ac:dyDescent="0.25">
      <c r="B118" s="1061"/>
      <c r="C118" s="1062"/>
      <c r="D118" s="1062"/>
      <c r="E118" s="1062"/>
      <c r="F118" s="1062"/>
      <c r="G118" s="1063"/>
      <c r="H118" s="1061"/>
      <c r="I118" s="1062"/>
      <c r="J118" s="1062"/>
      <c r="K118" s="1062"/>
      <c r="L118" s="1063"/>
    </row>
    <row r="119" spans="2:13" s="1060" customFormat="1" hidden="1" x14ac:dyDescent="0.25">
      <c r="B119" s="1061"/>
      <c r="C119" s="1062"/>
      <c r="D119" s="1062"/>
      <c r="E119" s="1062"/>
      <c r="F119" s="1062"/>
      <c r="G119" s="1063"/>
      <c r="H119" s="1061"/>
      <c r="I119" s="1062"/>
      <c r="J119" s="1062"/>
      <c r="K119" s="1062"/>
      <c r="L119" s="1063"/>
    </row>
    <row r="120" spans="2:13" s="1060" customFormat="1" hidden="1" x14ac:dyDescent="0.25">
      <c r="B120" s="1061"/>
      <c r="C120" s="1062"/>
      <c r="D120" s="1062"/>
      <c r="E120" s="1062"/>
      <c r="F120" s="1062"/>
      <c r="G120" s="1063"/>
      <c r="H120" s="1061"/>
      <c r="I120" s="1062"/>
      <c r="J120" s="1062"/>
      <c r="K120" s="1062"/>
      <c r="L120" s="1063"/>
    </row>
    <row r="121" spans="2:13" s="1060" customFormat="1" ht="15" hidden="1" customHeight="1" x14ac:dyDescent="0.25">
      <c r="B121" s="1067"/>
      <c r="C121" s="1069"/>
      <c r="D121" s="1069"/>
      <c r="E121" s="1069"/>
      <c r="F121" s="1069"/>
      <c r="G121" s="1070"/>
      <c r="H121" s="1067"/>
      <c r="I121" s="1069"/>
      <c r="J121" s="1069"/>
      <c r="K121" s="1069"/>
      <c r="L121" s="1069"/>
      <c r="M121" s="1067"/>
    </row>
    <row r="122" spans="2:13" s="1060" customFormat="1" ht="10.5" hidden="1" customHeight="1" x14ac:dyDescent="0.3">
      <c r="B122" s="1068"/>
      <c r="C122" s="1071"/>
      <c r="D122" s="1071"/>
      <c r="E122" s="1071"/>
      <c r="F122" s="1071"/>
      <c r="G122" s="1072"/>
      <c r="H122" s="1068"/>
      <c r="I122" s="1071"/>
      <c r="J122" s="1071"/>
      <c r="K122" s="1071"/>
      <c r="L122" s="1071"/>
      <c r="M122" s="1068"/>
    </row>
    <row r="123" spans="2:13" s="1060" customFormat="1" x14ac:dyDescent="0.25"/>
    <row r="124" spans="2:13" x14ac:dyDescent="0.25">
      <c r="B124" s="912" t="s">
        <v>688</v>
      </c>
      <c r="C124" s="913"/>
      <c r="D124" s="913"/>
      <c r="E124" s="913"/>
      <c r="F124" s="913"/>
      <c r="G124" s="914"/>
      <c r="H124" s="912" t="s">
        <v>689</v>
      </c>
      <c r="I124" s="913"/>
      <c r="J124" s="913"/>
      <c r="K124" s="913"/>
      <c r="L124" s="914"/>
    </row>
    <row r="125" spans="2:13" x14ac:dyDescent="0.25">
      <c r="B125" s="912"/>
      <c r="C125" s="913"/>
      <c r="D125" s="913"/>
      <c r="E125" s="913"/>
      <c r="F125" s="913"/>
      <c r="G125" s="914"/>
      <c r="H125" s="912"/>
      <c r="I125" s="913"/>
      <c r="J125" s="913"/>
      <c r="K125" s="913"/>
      <c r="L125" s="914"/>
    </row>
    <row r="126" spans="2:13" x14ac:dyDescent="0.25">
      <c r="B126" s="912"/>
      <c r="C126" s="913"/>
      <c r="D126" s="913"/>
      <c r="E126" s="913"/>
      <c r="F126" s="913"/>
      <c r="G126" s="914"/>
      <c r="H126" s="912"/>
      <c r="I126" s="913"/>
      <c r="J126" s="913"/>
      <c r="K126" s="913"/>
      <c r="L126" s="914"/>
    </row>
    <row r="127" spans="2:13" x14ac:dyDescent="0.25">
      <c r="B127" s="912"/>
      <c r="C127" s="913"/>
      <c r="D127" s="913"/>
      <c r="E127" s="913"/>
      <c r="F127" s="913"/>
      <c r="G127" s="914"/>
      <c r="H127" s="912"/>
      <c r="I127" s="913"/>
      <c r="J127" s="913"/>
      <c r="K127" s="913"/>
      <c r="L127" s="914"/>
    </row>
    <row r="128" spans="2:13" x14ac:dyDescent="0.25">
      <c r="B128" s="912"/>
      <c r="C128" s="913"/>
      <c r="D128" s="913"/>
      <c r="E128" s="913"/>
      <c r="F128" s="913"/>
      <c r="G128" s="914"/>
      <c r="H128" s="912"/>
      <c r="I128" s="913"/>
      <c r="J128" s="913"/>
      <c r="K128" s="913"/>
      <c r="L128" s="914"/>
    </row>
    <row r="129" spans="2:12" x14ac:dyDescent="0.25">
      <c r="B129" s="912"/>
      <c r="C129" s="913"/>
      <c r="D129" s="913"/>
      <c r="E129" s="913"/>
      <c r="F129" s="913"/>
      <c r="G129" s="914"/>
      <c r="H129" s="912"/>
      <c r="I129" s="913"/>
      <c r="J129" s="913"/>
      <c r="K129" s="913"/>
      <c r="L129" s="914"/>
    </row>
    <row r="130" spans="2:12" x14ac:dyDescent="0.25">
      <c r="B130" s="912"/>
      <c r="C130" s="913"/>
      <c r="D130" s="913"/>
      <c r="E130" s="913"/>
      <c r="F130" s="913"/>
      <c r="G130" s="914"/>
      <c r="H130" s="912"/>
      <c r="I130" s="913"/>
      <c r="J130" s="913"/>
      <c r="K130" s="913"/>
      <c r="L130" s="914"/>
    </row>
    <row r="131" spans="2:12" x14ac:dyDescent="0.25">
      <c r="B131" s="912"/>
      <c r="C131" s="913"/>
      <c r="D131" s="913"/>
      <c r="E131" s="913"/>
      <c r="F131" s="913"/>
      <c r="G131" s="914"/>
      <c r="H131" s="912"/>
      <c r="I131" s="913"/>
      <c r="J131" s="913"/>
      <c r="K131" s="913"/>
      <c r="L131" s="914"/>
    </row>
    <row r="132" spans="2:12" x14ac:dyDescent="0.25">
      <c r="B132" s="912"/>
      <c r="C132" s="913"/>
      <c r="D132" s="913"/>
      <c r="E132" s="913"/>
      <c r="F132" s="913"/>
      <c r="G132" s="914"/>
      <c r="H132" s="912"/>
      <c r="I132" s="913"/>
      <c r="J132" s="913"/>
      <c r="K132" s="913"/>
      <c r="L132" s="914"/>
    </row>
    <row r="133" spans="2:12" x14ac:dyDescent="0.25">
      <c r="B133" s="912"/>
      <c r="C133" s="913"/>
      <c r="D133" s="913"/>
      <c r="E133" s="913"/>
      <c r="F133" s="913"/>
      <c r="G133" s="914"/>
      <c r="H133" s="912"/>
      <c r="I133" s="913"/>
      <c r="J133" s="913"/>
      <c r="K133" s="913"/>
      <c r="L133" s="914"/>
    </row>
    <row r="134" spans="2:12" x14ac:dyDescent="0.25">
      <c r="B134" s="912"/>
      <c r="C134" s="913"/>
      <c r="D134" s="913"/>
      <c r="E134" s="913"/>
      <c r="F134" s="913"/>
      <c r="G134" s="914"/>
      <c r="H134" s="912"/>
      <c r="I134" s="913"/>
      <c r="J134" s="913"/>
      <c r="K134" s="913"/>
      <c r="L134" s="914"/>
    </row>
    <row r="135" spans="2:12" x14ac:dyDescent="0.25">
      <c r="B135" s="912"/>
      <c r="C135" s="913"/>
      <c r="D135" s="913"/>
      <c r="E135" s="913"/>
      <c r="F135" s="913"/>
      <c r="G135" s="914"/>
      <c r="H135" s="912"/>
      <c r="I135" s="913"/>
      <c r="J135" s="913"/>
      <c r="K135" s="913"/>
      <c r="L135" s="914"/>
    </row>
    <row r="136" spans="2:12" x14ac:dyDescent="0.25">
      <c r="B136" s="912"/>
      <c r="C136" s="913"/>
      <c r="D136" s="913"/>
      <c r="E136" s="913"/>
      <c r="F136" s="913"/>
      <c r="G136" s="914"/>
      <c r="H136" s="912"/>
      <c r="I136" s="913"/>
      <c r="J136" s="913"/>
      <c r="K136" s="913"/>
      <c r="L136" s="914"/>
    </row>
    <row r="137" spans="2:12" x14ac:dyDescent="0.25">
      <c r="B137" s="912"/>
      <c r="C137" s="913"/>
      <c r="D137" s="913"/>
      <c r="E137" s="913"/>
      <c r="F137" s="913"/>
      <c r="G137" s="914"/>
      <c r="H137" s="912"/>
      <c r="I137" s="913"/>
      <c r="J137" s="913"/>
      <c r="K137" s="913"/>
      <c r="L137" s="914"/>
    </row>
    <row r="138" spans="2:12" x14ac:dyDescent="0.25">
      <c r="B138" s="1028"/>
      <c r="C138" s="1029"/>
      <c r="D138" s="1029"/>
      <c r="E138" s="1029"/>
      <c r="F138" s="1029"/>
      <c r="G138" s="1029"/>
      <c r="H138" s="1028"/>
      <c r="I138" s="1029"/>
      <c r="J138" s="1029"/>
      <c r="K138" s="1029"/>
      <c r="L138" s="1029"/>
    </row>
    <row r="139" spans="2:12" x14ac:dyDescent="0.25">
      <c r="B139" s="1029"/>
      <c r="C139" s="1029"/>
      <c r="D139" s="1029"/>
      <c r="E139" s="1029"/>
      <c r="F139" s="1029"/>
      <c r="G139" s="1029"/>
      <c r="H139" s="1029"/>
      <c r="I139" s="1029"/>
      <c r="J139" s="1029"/>
      <c r="K139" s="1029"/>
      <c r="L139" s="1029"/>
    </row>
    <row r="140" spans="2:12" x14ac:dyDescent="0.25">
      <c r="B140" s="912" t="s">
        <v>688</v>
      </c>
      <c r="C140" s="913"/>
      <c r="D140" s="913"/>
      <c r="E140" s="913"/>
      <c r="F140" s="913"/>
      <c r="G140" s="914"/>
      <c r="H140" s="912" t="s">
        <v>689</v>
      </c>
      <c r="I140" s="913"/>
      <c r="J140" s="913"/>
      <c r="K140" s="913"/>
      <c r="L140" s="914"/>
    </row>
    <row r="141" spans="2:12" x14ac:dyDescent="0.25">
      <c r="B141" s="912"/>
      <c r="C141" s="913"/>
      <c r="D141" s="913"/>
      <c r="E141" s="913"/>
      <c r="F141" s="913"/>
      <c r="G141" s="914"/>
      <c r="H141" s="912"/>
      <c r="I141" s="913"/>
      <c r="J141" s="913"/>
      <c r="K141" s="913"/>
      <c r="L141" s="914"/>
    </row>
    <row r="142" spans="2:12" x14ac:dyDescent="0.25">
      <c r="B142" s="912"/>
      <c r="C142" s="913"/>
      <c r="D142" s="913"/>
      <c r="E142" s="913"/>
      <c r="F142" s="913"/>
      <c r="G142" s="914"/>
      <c r="H142" s="912"/>
      <c r="I142" s="913"/>
      <c r="J142" s="913"/>
      <c r="K142" s="913"/>
      <c r="L142" s="914"/>
    </row>
    <row r="143" spans="2:12" x14ac:dyDescent="0.25">
      <c r="B143" s="912"/>
      <c r="C143" s="913"/>
      <c r="D143" s="913"/>
      <c r="E143" s="913"/>
      <c r="F143" s="913"/>
      <c r="G143" s="914"/>
      <c r="H143" s="912"/>
      <c r="I143" s="913"/>
      <c r="J143" s="913"/>
      <c r="K143" s="913"/>
      <c r="L143" s="914"/>
    </row>
    <row r="144" spans="2:12" x14ac:dyDescent="0.25">
      <c r="B144" s="912"/>
      <c r="C144" s="913"/>
      <c r="D144" s="913"/>
      <c r="E144" s="913"/>
      <c r="F144" s="913"/>
      <c r="G144" s="914"/>
      <c r="H144" s="912"/>
      <c r="I144" s="913"/>
      <c r="J144" s="913"/>
      <c r="K144" s="913"/>
      <c r="L144" s="914"/>
    </row>
    <row r="145" spans="2:12" x14ac:dyDescent="0.25">
      <c r="B145" s="912"/>
      <c r="C145" s="913"/>
      <c r="D145" s="913"/>
      <c r="E145" s="913"/>
      <c r="F145" s="913"/>
      <c r="G145" s="914"/>
      <c r="H145" s="912"/>
      <c r="I145" s="913"/>
      <c r="J145" s="913"/>
      <c r="K145" s="913"/>
      <c r="L145" s="914"/>
    </row>
    <row r="146" spans="2:12" x14ac:dyDescent="0.25">
      <c r="B146" s="912"/>
      <c r="C146" s="913"/>
      <c r="D146" s="913"/>
      <c r="E146" s="913"/>
      <c r="F146" s="913"/>
      <c r="G146" s="914"/>
      <c r="H146" s="912"/>
      <c r="I146" s="913"/>
      <c r="J146" s="913"/>
      <c r="K146" s="913"/>
      <c r="L146" s="914"/>
    </row>
    <row r="147" spans="2:12" x14ac:dyDescent="0.25">
      <c r="B147" s="912"/>
      <c r="C147" s="913"/>
      <c r="D147" s="913"/>
      <c r="E147" s="913"/>
      <c r="F147" s="913"/>
      <c r="G147" s="914"/>
      <c r="H147" s="912"/>
      <c r="I147" s="913"/>
      <c r="J147" s="913"/>
      <c r="K147" s="913"/>
      <c r="L147" s="914"/>
    </row>
    <row r="148" spans="2:12" x14ac:dyDescent="0.25">
      <c r="B148" s="912"/>
      <c r="C148" s="913"/>
      <c r="D148" s="913"/>
      <c r="E148" s="913"/>
      <c r="F148" s="913"/>
      <c r="G148" s="914"/>
      <c r="H148" s="912"/>
      <c r="I148" s="913"/>
      <c r="J148" s="913"/>
      <c r="K148" s="913"/>
      <c r="L148" s="914"/>
    </row>
    <row r="149" spans="2:12" x14ac:dyDescent="0.25">
      <c r="B149" s="912"/>
      <c r="C149" s="913"/>
      <c r="D149" s="913"/>
      <c r="E149" s="913"/>
      <c r="F149" s="913"/>
      <c r="G149" s="914"/>
      <c r="H149" s="912"/>
      <c r="I149" s="913"/>
      <c r="J149" s="913"/>
      <c r="K149" s="913"/>
      <c r="L149" s="914"/>
    </row>
    <row r="150" spans="2:12" x14ac:dyDescent="0.25">
      <c r="B150" s="912"/>
      <c r="C150" s="913"/>
      <c r="D150" s="913"/>
      <c r="E150" s="913"/>
      <c r="F150" s="913"/>
      <c r="G150" s="914"/>
      <c r="H150" s="912"/>
      <c r="I150" s="913"/>
      <c r="J150" s="913"/>
      <c r="K150" s="913"/>
      <c r="L150" s="914"/>
    </row>
    <row r="151" spans="2:12" x14ac:dyDescent="0.25">
      <c r="B151" s="912"/>
      <c r="C151" s="913"/>
      <c r="D151" s="913"/>
      <c r="E151" s="913"/>
      <c r="F151" s="913"/>
      <c r="G151" s="914"/>
      <c r="H151" s="912"/>
      <c r="I151" s="913"/>
      <c r="J151" s="913"/>
      <c r="K151" s="913"/>
      <c r="L151" s="914"/>
    </row>
    <row r="152" spans="2:12" x14ac:dyDescent="0.25">
      <c r="B152" s="912"/>
      <c r="C152" s="913"/>
      <c r="D152" s="913"/>
      <c r="E152" s="913"/>
      <c r="F152" s="913"/>
      <c r="G152" s="914"/>
      <c r="H152" s="912"/>
      <c r="I152" s="913"/>
      <c r="J152" s="913"/>
      <c r="K152" s="913"/>
      <c r="L152" s="914"/>
    </row>
    <row r="153" spans="2:12" x14ac:dyDescent="0.25">
      <c r="B153" s="912"/>
      <c r="C153" s="913"/>
      <c r="D153" s="913"/>
      <c r="E153" s="913"/>
      <c r="F153" s="913"/>
      <c r="G153" s="914"/>
      <c r="H153" s="912"/>
      <c r="I153" s="913"/>
      <c r="J153" s="913"/>
      <c r="K153" s="913"/>
      <c r="L153" s="914"/>
    </row>
    <row r="154" spans="2:12" x14ac:dyDescent="0.25">
      <c r="B154" s="1028"/>
      <c r="C154" s="1029"/>
      <c r="D154" s="1029"/>
      <c r="E154" s="1029"/>
      <c r="F154" s="1029"/>
      <c r="G154" s="1029"/>
      <c r="H154" s="1028"/>
      <c r="I154" s="1029"/>
      <c r="J154" s="1029"/>
      <c r="K154" s="1029"/>
      <c r="L154" s="1029"/>
    </row>
    <row r="155" spans="2:12" x14ac:dyDescent="0.25">
      <c r="B155" s="1029"/>
      <c r="C155" s="1029"/>
      <c r="D155" s="1029"/>
      <c r="E155" s="1029"/>
      <c r="F155" s="1029"/>
      <c r="G155" s="1029"/>
      <c r="H155" s="1029"/>
      <c r="I155" s="1029"/>
      <c r="J155" s="1029"/>
      <c r="K155" s="1029"/>
      <c r="L155" s="1029"/>
    </row>
    <row r="156" spans="2:12" ht="15" customHeight="1" x14ac:dyDescent="0.25">
      <c r="B156" s="954" t="s">
        <v>688</v>
      </c>
      <c r="C156" s="955"/>
      <c r="D156" s="955"/>
      <c r="E156" s="955"/>
      <c r="F156" s="955"/>
      <c r="G156" s="956"/>
      <c r="H156" s="954" t="s">
        <v>689</v>
      </c>
      <c r="I156" s="955"/>
      <c r="J156" s="955"/>
      <c r="K156" s="955"/>
      <c r="L156" s="956"/>
    </row>
    <row r="157" spans="2:12" ht="15" customHeight="1" x14ac:dyDescent="0.25">
      <c r="B157" s="912"/>
      <c r="C157" s="913"/>
      <c r="D157" s="913"/>
      <c r="E157" s="913"/>
      <c r="F157" s="913"/>
      <c r="G157" s="914"/>
      <c r="H157" s="912"/>
      <c r="I157" s="913"/>
      <c r="J157" s="913"/>
      <c r="K157" s="913"/>
      <c r="L157" s="914"/>
    </row>
    <row r="158" spans="2:12" ht="15" customHeight="1" x14ac:dyDescent="0.25">
      <c r="B158" s="912"/>
      <c r="C158" s="913"/>
      <c r="D158" s="913"/>
      <c r="E158" s="913"/>
      <c r="F158" s="913"/>
      <c r="G158" s="914"/>
      <c r="H158" s="912"/>
      <c r="I158" s="913"/>
      <c r="J158" s="913"/>
      <c r="K158" s="913"/>
      <c r="L158" s="914"/>
    </row>
    <row r="159" spans="2:12" ht="15" customHeight="1" x14ac:dyDescent="0.25">
      <c r="B159" s="912"/>
      <c r="C159" s="913"/>
      <c r="D159" s="913"/>
      <c r="E159" s="913"/>
      <c r="F159" s="913"/>
      <c r="G159" s="914"/>
      <c r="H159" s="912"/>
      <c r="I159" s="913"/>
      <c r="J159" s="913"/>
      <c r="K159" s="913"/>
      <c r="L159" s="914"/>
    </row>
    <row r="160" spans="2:12" ht="15" customHeight="1" x14ac:dyDescent="0.25">
      <c r="B160" s="912"/>
      <c r="C160" s="913"/>
      <c r="D160" s="913"/>
      <c r="E160" s="913"/>
      <c r="F160" s="913"/>
      <c r="G160" s="914"/>
      <c r="H160" s="912"/>
      <c r="I160" s="913"/>
      <c r="J160" s="913"/>
      <c r="K160" s="913"/>
      <c r="L160" s="914"/>
    </row>
    <row r="161" spans="2:12" ht="15" customHeight="1" x14ac:dyDescent="0.25">
      <c r="B161" s="912"/>
      <c r="C161" s="913"/>
      <c r="D161" s="913"/>
      <c r="E161" s="913"/>
      <c r="F161" s="913"/>
      <c r="G161" s="914"/>
      <c r="H161" s="912"/>
      <c r="I161" s="913"/>
      <c r="J161" s="913"/>
      <c r="K161" s="913"/>
      <c r="L161" s="914"/>
    </row>
    <row r="162" spans="2:12" ht="15" customHeight="1" x14ac:dyDescent="0.25">
      <c r="B162" s="912"/>
      <c r="C162" s="913"/>
      <c r="D162" s="913"/>
      <c r="E162" s="913"/>
      <c r="F162" s="913"/>
      <c r="G162" s="914"/>
      <c r="H162" s="912"/>
      <c r="I162" s="913"/>
      <c r="J162" s="913"/>
      <c r="K162" s="913"/>
      <c r="L162" s="914"/>
    </row>
    <row r="163" spans="2:12" ht="15" customHeight="1" x14ac:dyDescent="0.25">
      <c r="B163" s="912"/>
      <c r="C163" s="913"/>
      <c r="D163" s="913"/>
      <c r="E163" s="913"/>
      <c r="F163" s="913"/>
      <c r="G163" s="914"/>
      <c r="H163" s="912"/>
      <c r="I163" s="913"/>
      <c r="J163" s="913"/>
      <c r="K163" s="913"/>
      <c r="L163" s="914"/>
    </row>
    <row r="164" spans="2:12" ht="15" customHeight="1" x14ac:dyDescent="0.25">
      <c r="B164" s="912"/>
      <c r="C164" s="913"/>
      <c r="D164" s="913"/>
      <c r="E164" s="913"/>
      <c r="F164" s="913"/>
      <c r="G164" s="914"/>
      <c r="H164" s="912"/>
      <c r="I164" s="913"/>
      <c r="J164" s="913"/>
      <c r="K164" s="913"/>
      <c r="L164" s="914"/>
    </row>
    <row r="165" spans="2:12" ht="15" customHeight="1" x14ac:dyDescent="0.25">
      <c r="B165" s="912"/>
      <c r="C165" s="913"/>
      <c r="D165" s="913"/>
      <c r="E165" s="913"/>
      <c r="F165" s="913"/>
      <c r="G165" s="914"/>
      <c r="H165" s="912"/>
      <c r="I165" s="913"/>
      <c r="J165" s="913"/>
      <c r="K165" s="913"/>
      <c r="L165" s="914"/>
    </row>
    <row r="166" spans="2:12" ht="15" customHeight="1" x14ac:dyDescent="0.25">
      <c r="B166" s="912"/>
      <c r="C166" s="913"/>
      <c r="D166" s="913"/>
      <c r="E166" s="913"/>
      <c r="F166" s="913"/>
      <c r="G166" s="914"/>
      <c r="H166" s="912"/>
      <c r="I166" s="913"/>
      <c r="J166" s="913"/>
      <c r="K166" s="913"/>
      <c r="L166" s="914"/>
    </row>
    <row r="167" spans="2:12" ht="15" customHeight="1" x14ac:dyDescent="0.25">
      <c r="B167" s="912"/>
      <c r="C167" s="913"/>
      <c r="D167" s="913"/>
      <c r="E167" s="913"/>
      <c r="F167" s="913"/>
      <c r="G167" s="914"/>
      <c r="H167" s="912"/>
      <c r="I167" s="913"/>
      <c r="J167" s="913"/>
      <c r="K167" s="913"/>
      <c r="L167" s="914"/>
    </row>
    <row r="168" spans="2:12" ht="15" customHeight="1" x14ac:dyDescent="0.25">
      <c r="B168" s="912"/>
      <c r="C168" s="913"/>
      <c r="D168" s="913"/>
      <c r="E168" s="913"/>
      <c r="F168" s="913"/>
      <c r="G168" s="914"/>
      <c r="H168" s="912"/>
      <c r="I168" s="913"/>
      <c r="J168" s="913"/>
      <c r="K168" s="913"/>
      <c r="L168" s="914"/>
    </row>
    <row r="169" spans="2:12" ht="15" customHeight="1" x14ac:dyDescent="0.25">
      <c r="B169" s="1013"/>
      <c r="C169" s="1014"/>
      <c r="D169" s="1014"/>
      <c r="E169" s="1014"/>
      <c r="F169" s="1014"/>
      <c r="G169" s="1015"/>
      <c r="H169" s="1013"/>
      <c r="I169" s="1014"/>
      <c r="J169" s="1014"/>
      <c r="K169" s="1014"/>
      <c r="L169" s="1015"/>
    </row>
    <row r="170" spans="2:12" x14ac:dyDescent="0.25">
      <c r="B170" s="1002"/>
      <c r="C170" s="1008"/>
      <c r="D170" s="1008"/>
      <c r="E170" s="1008"/>
      <c r="F170" s="1008"/>
      <c r="G170" s="1009"/>
      <c r="H170" s="1002"/>
      <c r="I170" s="1008"/>
      <c r="J170" s="1008"/>
      <c r="K170" s="1008"/>
      <c r="L170" s="1009"/>
    </row>
    <row r="171" spans="2:12" x14ac:dyDescent="0.25">
      <c r="B171" s="1010"/>
      <c r="C171" s="1011"/>
      <c r="D171" s="1011"/>
      <c r="E171" s="1011"/>
      <c r="F171" s="1011"/>
      <c r="G171" s="1012"/>
      <c r="H171" s="1010"/>
      <c r="I171" s="1011"/>
      <c r="J171" s="1011"/>
      <c r="K171" s="1011"/>
      <c r="L171" s="1012"/>
    </row>
    <row r="172" spans="2:12" x14ac:dyDescent="0.25">
      <c r="B172" s="954" t="s">
        <v>688</v>
      </c>
      <c r="C172" s="955"/>
      <c r="D172" s="955"/>
      <c r="E172" s="955"/>
      <c r="F172" s="955"/>
      <c r="G172" s="956"/>
      <c r="H172" s="954" t="s">
        <v>689</v>
      </c>
      <c r="I172" s="955"/>
      <c r="J172" s="955"/>
      <c r="K172" s="955"/>
      <c r="L172" s="956"/>
    </row>
    <row r="173" spans="2:12" x14ac:dyDescent="0.25">
      <c r="B173" s="912"/>
      <c r="C173" s="913"/>
      <c r="D173" s="913"/>
      <c r="E173" s="913"/>
      <c r="F173" s="913"/>
      <c r="G173" s="914"/>
      <c r="H173" s="912"/>
      <c r="I173" s="913"/>
      <c r="J173" s="913"/>
      <c r="K173" s="913"/>
      <c r="L173" s="914"/>
    </row>
    <row r="174" spans="2:12" x14ac:dyDescent="0.25">
      <c r="B174" s="912"/>
      <c r="C174" s="913"/>
      <c r="D174" s="913"/>
      <c r="E174" s="913"/>
      <c r="F174" s="913"/>
      <c r="G174" s="914"/>
      <c r="H174" s="912"/>
      <c r="I174" s="913"/>
      <c r="J174" s="913"/>
      <c r="K174" s="913"/>
      <c r="L174" s="914"/>
    </row>
    <row r="175" spans="2:12" x14ac:dyDescent="0.25">
      <c r="B175" s="912"/>
      <c r="C175" s="913"/>
      <c r="D175" s="913"/>
      <c r="E175" s="913"/>
      <c r="F175" s="913"/>
      <c r="G175" s="914"/>
      <c r="H175" s="912"/>
      <c r="I175" s="913"/>
      <c r="J175" s="913"/>
      <c r="K175" s="913"/>
      <c r="L175" s="914"/>
    </row>
    <row r="176" spans="2:12" x14ac:dyDescent="0.25">
      <c r="B176" s="912"/>
      <c r="C176" s="913"/>
      <c r="D176" s="913"/>
      <c r="E176" s="913"/>
      <c r="F176" s="913"/>
      <c r="G176" s="914"/>
      <c r="H176" s="912"/>
      <c r="I176" s="913"/>
      <c r="J176" s="913"/>
      <c r="K176" s="913"/>
      <c r="L176" s="914"/>
    </row>
    <row r="177" spans="2:12" x14ac:dyDescent="0.25">
      <c r="B177" s="912"/>
      <c r="C177" s="913"/>
      <c r="D177" s="913"/>
      <c r="E177" s="913"/>
      <c r="F177" s="913"/>
      <c r="G177" s="914"/>
      <c r="H177" s="912"/>
      <c r="I177" s="913"/>
      <c r="J177" s="913"/>
      <c r="K177" s="913"/>
      <c r="L177" s="914"/>
    </row>
    <row r="178" spans="2:12" x14ac:dyDescent="0.25">
      <c r="B178" s="912"/>
      <c r="C178" s="913"/>
      <c r="D178" s="913"/>
      <c r="E178" s="913"/>
      <c r="F178" s="913"/>
      <c r="G178" s="914"/>
      <c r="H178" s="912"/>
      <c r="I178" s="913"/>
      <c r="J178" s="913"/>
      <c r="K178" s="913"/>
      <c r="L178" s="914"/>
    </row>
    <row r="179" spans="2:12" x14ac:dyDescent="0.25">
      <c r="B179" s="912"/>
      <c r="C179" s="913"/>
      <c r="D179" s="913"/>
      <c r="E179" s="913"/>
      <c r="F179" s="913"/>
      <c r="G179" s="914"/>
      <c r="H179" s="912"/>
      <c r="I179" s="913"/>
      <c r="J179" s="913"/>
      <c r="K179" s="913"/>
      <c r="L179" s="914"/>
    </row>
    <row r="180" spans="2:12" x14ac:dyDescent="0.25">
      <c r="B180" s="912"/>
      <c r="C180" s="913"/>
      <c r="D180" s="913"/>
      <c r="E180" s="913"/>
      <c r="F180" s="913"/>
      <c r="G180" s="914"/>
      <c r="H180" s="912"/>
      <c r="I180" s="913"/>
      <c r="J180" s="913"/>
      <c r="K180" s="913"/>
      <c r="L180" s="914"/>
    </row>
    <row r="181" spans="2:12" x14ac:dyDescent="0.25">
      <c r="B181" s="912"/>
      <c r="C181" s="913"/>
      <c r="D181" s="913"/>
      <c r="E181" s="913"/>
      <c r="F181" s="913"/>
      <c r="G181" s="914"/>
      <c r="H181" s="912"/>
      <c r="I181" s="913"/>
      <c r="J181" s="913"/>
      <c r="K181" s="913"/>
      <c r="L181" s="914"/>
    </row>
    <row r="182" spans="2:12" x14ac:dyDescent="0.25">
      <c r="B182" s="912"/>
      <c r="C182" s="913"/>
      <c r="D182" s="913"/>
      <c r="E182" s="913"/>
      <c r="F182" s="913"/>
      <c r="G182" s="914"/>
      <c r="H182" s="912"/>
      <c r="I182" s="913"/>
      <c r="J182" s="913"/>
      <c r="K182" s="913"/>
      <c r="L182" s="914"/>
    </row>
    <row r="183" spans="2:12" x14ac:dyDescent="0.25">
      <c r="B183" s="912"/>
      <c r="C183" s="913"/>
      <c r="D183" s="913"/>
      <c r="E183" s="913"/>
      <c r="F183" s="913"/>
      <c r="G183" s="914"/>
      <c r="H183" s="912"/>
      <c r="I183" s="913"/>
      <c r="J183" s="913"/>
      <c r="K183" s="913"/>
      <c r="L183" s="914"/>
    </row>
    <row r="184" spans="2:12" x14ac:dyDescent="0.25">
      <c r="B184" s="912"/>
      <c r="C184" s="913"/>
      <c r="D184" s="913"/>
      <c r="E184" s="913"/>
      <c r="F184" s="913"/>
      <c r="G184" s="914"/>
      <c r="H184" s="912"/>
      <c r="I184" s="913"/>
      <c r="J184" s="913"/>
      <c r="K184" s="913"/>
      <c r="L184" s="914"/>
    </row>
    <row r="185" spans="2:12" x14ac:dyDescent="0.25">
      <c r="B185" s="1013"/>
      <c r="C185" s="1014"/>
      <c r="D185" s="1014"/>
      <c r="E185" s="1014"/>
      <c r="F185" s="1014"/>
      <c r="G185" s="1015"/>
      <c r="H185" s="1013"/>
      <c r="I185" s="1014"/>
      <c r="J185" s="1014"/>
      <c r="K185" s="1014"/>
      <c r="L185" s="1015"/>
    </row>
    <row r="186" spans="2:12" x14ac:dyDescent="0.25">
      <c r="B186" s="1002"/>
      <c r="C186" s="1008"/>
      <c r="D186" s="1008"/>
      <c r="E186" s="1008"/>
      <c r="F186" s="1008"/>
      <c r="G186" s="1009"/>
      <c r="H186" s="1002"/>
      <c r="I186" s="1008"/>
      <c r="J186" s="1008"/>
      <c r="K186" s="1008"/>
      <c r="L186" s="1009"/>
    </row>
    <row r="187" spans="2:12" x14ac:dyDescent="0.25">
      <c r="B187" s="1010"/>
      <c r="C187" s="1011"/>
      <c r="D187" s="1011"/>
      <c r="E187" s="1011"/>
      <c r="F187" s="1011"/>
      <c r="G187" s="1012"/>
      <c r="H187" s="1010"/>
      <c r="I187" s="1011"/>
      <c r="J187" s="1011"/>
      <c r="K187" s="1011"/>
      <c r="L187" s="1012"/>
    </row>
    <row r="188" spans="2:12" x14ac:dyDescent="0.25">
      <c r="B188" s="954" t="s">
        <v>688</v>
      </c>
      <c r="C188" s="955"/>
      <c r="D188" s="955"/>
      <c r="E188" s="955"/>
      <c r="F188" s="955"/>
      <c r="G188" s="956"/>
      <c r="H188" s="954" t="s">
        <v>689</v>
      </c>
      <c r="I188" s="955"/>
      <c r="J188" s="955"/>
      <c r="K188" s="955"/>
      <c r="L188" s="956"/>
    </row>
    <row r="189" spans="2:12" x14ac:dyDescent="0.25">
      <c r="B189" s="912"/>
      <c r="C189" s="913"/>
      <c r="D189" s="913"/>
      <c r="E189" s="913"/>
      <c r="F189" s="913"/>
      <c r="G189" s="914"/>
      <c r="H189" s="912"/>
      <c r="I189" s="913"/>
      <c r="J189" s="913"/>
      <c r="K189" s="913"/>
      <c r="L189" s="914"/>
    </row>
    <row r="190" spans="2:12" x14ac:dyDescent="0.25">
      <c r="B190" s="912"/>
      <c r="C190" s="913"/>
      <c r="D190" s="913"/>
      <c r="E190" s="913"/>
      <c r="F190" s="913"/>
      <c r="G190" s="914"/>
      <c r="H190" s="912"/>
      <c r="I190" s="913"/>
      <c r="J190" s="913"/>
      <c r="K190" s="913"/>
      <c r="L190" s="914"/>
    </row>
    <row r="191" spans="2:12" x14ac:dyDescent="0.25">
      <c r="B191" s="912"/>
      <c r="C191" s="913"/>
      <c r="D191" s="913"/>
      <c r="E191" s="913"/>
      <c r="F191" s="913"/>
      <c r="G191" s="914"/>
      <c r="H191" s="912"/>
      <c r="I191" s="913"/>
      <c r="J191" s="913"/>
      <c r="K191" s="913"/>
      <c r="L191" s="914"/>
    </row>
    <row r="192" spans="2:12" x14ac:dyDescent="0.25">
      <c r="B192" s="912"/>
      <c r="C192" s="913"/>
      <c r="D192" s="913"/>
      <c r="E192" s="913"/>
      <c r="F192" s="913"/>
      <c r="G192" s="914"/>
      <c r="H192" s="912"/>
      <c r="I192" s="913"/>
      <c r="J192" s="913"/>
      <c r="K192" s="913"/>
      <c r="L192" s="914"/>
    </row>
    <row r="193" spans="2:12" x14ac:dyDescent="0.25">
      <c r="B193" s="912"/>
      <c r="C193" s="913"/>
      <c r="D193" s="913"/>
      <c r="E193" s="913"/>
      <c r="F193" s="913"/>
      <c r="G193" s="914"/>
      <c r="H193" s="912"/>
      <c r="I193" s="913"/>
      <c r="J193" s="913"/>
      <c r="K193" s="913"/>
      <c r="L193" s="914"/>
    </row>
    <row r="194" spans="2:12" x14ac:dyDescent="0.25">
      <c r="B194" s="912"/>
      <c r="C194" s="913"/>
      <c r="D194" s="913"/>
      <c r="E194" s="913"/>
      <c r="F194" s="913"/>
      <c r="G194" s="914"/>
      <c r="H194" s="912"/>
      <c r="I194" s="913"/>
      <c r="J194" s="913"/>
      <c r="K194" s="913"/>
      <c r="L194" s="914"/>
    </row>
    <row r="195" spans="2:12" x14ac:dyDescent="0.25">
      <c r="B195" s="912"/>
      <c r="C195" s="913"/>
      <c r="D195" s="913"/>
      <c r="E195" s="913"/>
      <c r="F195" s="913"/>
      <c r="G195" s="914"/>
      <c r="H195" s="912"/>
      <c r="I195" s="913"/>
      <c r="J195" s="913"/>
      <c r="K195" s="913"/>
      <c r="L195" s="914"/>
    </row>
    <row r="196" spans="2:12" x14ac:dyDescent="0.25">
      <c r="B196" s="912"/>
      <c r="C196" s="913"/>
      <c r="D196" s="913"/>
      <c r="E196" s="913"/>
      <c r="F196" s="913"/>
      <c r="G196" s="914"/>
      <c r="H196" s="912"/>
      <c r="I196" s="913"/>
      <c r="J196" s="913"/>
      <c r="K196" s="913"/>
      <c r="L196" s="914"/>
    </row>
    <row r="197" spans="2:12" x14ac:dyDescent="0.25">
      <c r="B197" s="912"/>
      <c r="C197" s="913"/>
      <c r="D197" s="913"/>
      <c r="E197" s="913"/>
      <c r="F197" s="913"/>
      <c r="G197" s="914"/>
      <c r="H197" s="912"/>
      <c r="I197" s="913"/>
      <c r="J197" s="913"/>
      <c r="K197" s="913"/>
      <c r="L197" s="914"/>
    </row>
    <row r="198" spans="2:12" x14ac:dyDescent="0.25">
      <c r="B198" s="912"/>
      <c r="C198" s="913"/>
      <c r="D198" s="913"/>
      <c r="E198" s="913"/>
      <c r="F198" s="913"/>
      <c r="G198" s="914"/>
      <c r="H198" s="912"/>
      <c r="I198" s="913"/>
      <c r="J198" s="913"/>
      <c r="K198" s="913"/>
      <c r="L198" s="914"/>
    </row>
    <row r="199" spans="2:12" x14ac:dyDescent="0.25">
      <c r="B199" s="912"/>
      <c r="C199" s="913"/>
      <c r="D199" s="913"/>
      <c r="E199" s="913"/>
      <c r="F199" s="913"/>
      <c r="G199" s="914"/>
      <c r="H199" s="912"/>
      <c r="I199" s="913"/>
      <c r="J199" s="913"/>
      <c r="K199" s="913"/>
      <c r="L199" s="914"/>
    </row>
    <row r="200" spans="2:12" x14ac:dyDescent="0.25">
      <c r="B200" s="912"/>
      <c r="C200" s="913"/>
      <c r="D200" s="913"/>
      <c r="E200" s="913"/>
      <c r="F200" s="913"/>
      <c r="G200" s="914"/>
      <c r="H200" s="912"/>
      <c r="I200" s="913"/>
      <c r="J200" s="913"/>
      <c r="K200" s="913"/>
      <c r="L200" s="914"/>
    </row>
    <row r="201" spans="2:12" x14ac:dyDescent="0.25">
      <c r="B201" s="1013"/>
      <c r="C201" s="1014"/>
      <c r="D201" s="1014"/>
      <c r="E201" s="1014"/>
      <c r="F201" s="1014"/>
      <c r="G201" s="1015"/>
      <c r="H201" s="1013"/>
      <c r="I201" s="1014"/>
      <c r="J201" s="1014"/>
      <c r="K201" s="1014"/>
      <c r="L201" s="1015"/>
    </row>
    <row r="202" spans="2:12" x14ac:dyDescent="0.25">
      <c r="B202" s="1002"/>
      <c r="C202" s="1008"/>
      <c r="D202" s="1008"/>
      <c r="E202" s="1008"/>
      <c r="F202" s="1008"/>
      <c r="G202" s="1009"/>
      <c r="H202" s="1002"/>
      <c r="I202" s="1008"/>
      <c r="J202" s="1008"/>
      <c r="K202" s="1008"/>
      <c r="L202" s="1009"/>
    </row>
    <row r="203" spans="2:12" x14ac:dyDescent="0.25">
      <c r="B203" s="1010"/>
      <c r="C203" s="1011"/>
      <c r="D203" s="1011"/>
      <c r="E203" s="1011"/>
      <c r="F203" s="1011"/>
      <c r="G203" s="1012"/>
      <c r="H203" s="1010"/>
      <c r="I203" s="1011"/>
      <c r="J203" s="1011"/>
      <c r="K203" s="1011"/>
      <c r="L203" s="1012"/>
    </row>
    <row r="204" spans="2:12" x14ac:dyDescent="0.25">
      <c r="B204" s="954" t="s">
        <v>688</v>
      </c>
      <c r="C204" s="955"/>
      <c r="D204" s="955"/>
      <c r="E204" s="955"/>
      <c r="F204" s="955"/>
      <c r="G204" s="956"/>
      <c r="H204" s="954" t="s">
        <v>689</v>
      </c>
      <c r="I204" s="955"/>
      <c r="J204" s="955"/>
      <c r="K204" s="955"/>
      <c r="L204" s="956"/>
    </row>
    <row r="205" spans="2:12" x14ac:dyDescent="0.25">
      <c r="B205" s="912"/>
      <c r="C205" s="913"/>
      <c r="D205" s="913"/>
      <c r="E205" s="913"/>
      <c r="F205" s="913"/>
      <c r="G205" s="914"/>
      <c r="H205" s="912"/>
      <c r="I205" s="913"/>
      <c r="J205" s="913"/>
      <c r="K205" s="913"/>
      <c r="L205" s="914"/>
    </row>
    <row r="206" spans="2:12" x14ac:dyDescent="0.25">
      <c r="B206" s="912"/>
      <c r="C206" s="913"/>
      <c r="D206" s="913"/>
      <c r="E206" s="913"/>
      <c r="F206" s="913"/>
      <c r="G206" s="914"/>
      <c r="H206" s="912"/>
      <c r="I206" s="913"/>
      <c r="J206" s="913"/>
      <c r="K206" s="913"/>
      <c r="L206" s="914"/>
    </row>
    <row r="207" spans="2:12" x14ac:dyDescent="0.25">
      <c r="B207" s="912"/>
      <c r="C207" s="913"/>
      <c r="D207" s="913"/>
      <c r="E207" s="913"/>
      <c r="F207" s="913"/>
      <c r="G207" s="914"/>
      <c r="H207" s="912"/>
      <c r="I207" s="913"/>
      <c r="J207" s="913"/>
      <c r="K207" s="913"/>
      <c r="L207" s="914"/>
    </row>
    <row r="208" spans="2:12" x14ac:dyDescent="0.25">
      <c r="B208" s="912"/>
      <c r="C208" s="913"/>
      <c r="D208" s="913"/>
      <c r="E208" s="913"/>
      <c r="F208" s="913"/>
      <c r="G208" s="914"/>
      <c r="H208" s="912"/>
      <c r="I208" s="913"/>
      <c r="J208" s="913"/>
      <c r="K208" s="913"/>
      <c r="L208" s="914"/>
    </row>
    <row r="209" spans="2:12" x14ac:dyDescent="0.25">
      <c r="B209" s="912"/>
      <c r="C209" s="913"/>
      <c r="D209" s="913"/>
      <c r="E209" s="913"/>
      <c r="F209" s="913"/>
      <c r="G209" s="914"/>
      <c r="H209" s="912"/>
      <c r="I209" s="913"/>
      <c r="J209" s="913"/>
      <c r="K209" s="913"/>
      <c r="L209" s="914"/>
    </row>
    <row r="210" spans="2:12" x14ac:dyDescent="0.25">
      <c r="B210" s="912"/>
      <c r="C210" s="913"/>
      <c r="D210" s="913"/>
      <c r="E210" s="913"/>
      <c r="F210" s="913"/>
      <c r="G210" s="914"/>
      <c r="H210" s="912"/>
      <c r="I210" s="913"/>
      <c r="J210" s="913"/>
      <c r="K210" s="913"/>
      <c r="L210" s="914"/>
    </row>
    <row r="211" spans="2:12" x14ac:dyDescent="0.25">
      <c r="B211" s="912"/>
      <c r="C211" s="913"/>
      <c r="D211" s="913"/>
      <c r="E211" s="913"/>
      <c r="F211" s="913"/>
      <c r="G211" s="914"/>
      <c r="H211" s="912"/>
      <c r="I211" s="913"/>
      <c r="J211" s="913"/>
      <c r="K211" s="913"/>
      <c r="L211" s="914"/>
    </row>
    <row r="212" spans="2:12" x14ac:dyDescent="0.25">
      <c r="B212" s="912"/>
      <c r="C212" s="913"/>
      <c r="D212" s="913"/>
      <c r="E212" s="913"/>
      <c r="F212" s="913"/>
      <c r="G212" s="914"/>
      <c r="H212" s="912"/>
      <c r="I212" s="913"/>
      <c r="J212" s="913"/>
      <c r="K212" s="913"/>
      <c r="L212" s="914"/>
    </row>
    <row r="213" spans="2:12" x14ac:dyDescent="0.25">
      <c r="B213" s="912"/>
      <c r="C213" s="913"/>
      <c r="D213" s="913"/>
      <c r="E213" s="913"/>
      <c r="F213" s="913"/>
      <c r="G213" s="914"/>
      <c r="H213" s="912"/>
      <c r="I213" s="913"/>
      <c r="J213" s="913"/>
      <c r="K213" s="913"/>
      <c r="L213" s="914"/>
    </row>
    <row r="214" spans="2:12" x14ac:dyDescent="0.25">
      <c r="B214" s="912"/>
      <c r="C214" s="913"/>
      <c r="D214" s="913"/>
      <c r="E214" s="913"/>
      <c r="F214" s="913"/>
      <c r="G214" s="914"/>
      <c r="H214" s="912"/>
      <c r="I214" s="913"/>
      <c r="J214" s="913"/>
      <c r="K214" s="913"/>
      <c r="L214" s="914"/>
    </row>
    <row r="215" spans="2:12" x14ac:dyDescent="0.25">
      <c r="B215" s="912"/>
      <c r="C215" s="913"/>
      <c r="D215" s="913"/>
      <c r="E215" s="913"/>
      <c r="F215" s="913"/>
      <c r="G215" s="914"/>
      <c r="H215" s="912"/>
      <c r="I215" s="913"/>
      <c r="J215" s="913"/>
      <c r="K215" s="913"/>
      <c r="L215" s="914"/>
    </row>
    <row r="216" spans="2:12" x14ac:dyDescent="0.25">
      <c r="B216" s="912"/>
      <c r="C216" s="913"/>
      <c r="D216" s="913"/>
      <c r="E216" s="913"/>
      <c r="F216" s="913"/>
      <c r="G216" s="914"/>
      <c r="H216" s="912"/>
      <c r="I216" s="913"/>
      <c r="J216" s="913"/>
      <c r="K216" s="913"/>
      <c r="L216" s="914"/>
    </row>
    <row r="217" spans="2:12" x14ac:dyDescent="0.25">
      <c r="B217" s="1013"/>
      <c r="C217" s="1014"/>
      <c r="D217" s="1014"/>
      <c r="E217" s="1014"/>
      <c r="F217" s="1014"/>
      <c r="G217" s="1015"/>
      <c r="H217" s="1013"/>
      <c r="I217" s="1014"/>
      <c r="J217" s="1014"/>
      <c r="K217" s="1014"/>
      <c r="L217" s="1015"/>
    </row>
    <row r="218" spans="2:12" x14ac:dyDescent="0.25">
      <c r="B218" s="1002"/>
      <c r="C218" s="1008"/>
      <c r="D218" s="1008"/>
      <c r="E218" s="1008"/>
      <c r="F218" s="1008"/>
      <c r="G218" s="1009"/>
      <c r="H218" s="1002"/>
      <c r="I218" s="1008"/>
      <c r="J218" s="1008"/>
      <c r="K218" s="1008"/>
      <c r="L218" s="1009"/>
    </row>
    <row r="219" spans="2:12" x14ac:dyDescent="0.25">
      <c r="B219" s="1010"/>
      <c r="C219" s="1011"/>
      <c r="D219" s="1011"/>
      <c r="E219" s="1011"/>
      <c r="F219" s="1011"/>
      <c r="G219" s="1012"/>
      <c r="H219" s="1010"/>
      <c r="I219" s="1011"/>
      <c r="J219" s="1011"/>
      <c r="K219" s="1011"/>
      <c r="L219" s="1012"/>
    </row>
    <row r="220" spans="2:12" x14ac:dyDescent="0.25">
      <c r="B220" s="954" t="s">
        <v>688</v>
      </c>
      <c r="C220" s="955"/>
      <c r="D220" s="955"/>
      <c r="E220" s="955"/>
      <c r="F220" s="955"/>
      <c r="G220" s="956"/>
      <c r="H220" s="954" t="s">
        <v>689</v>
      </c>
      <c r="I220" s="955"/>
      <c r="J220" s="955"/>
      <c r="K220" s="955"/>
      <c r="L220" s="956"/>
    </row>
    <row r="221" spans="2:12" x14ac:dyDescent="0.25">
      <c r="B221" s="912"/>
      <c r="C221" s="913"/>
      <c r="D221" s="913"/>
      <c r="E221" s="913"/>
      <c r="F221" s="913"/>
      <c r="G221" s="914"/>
      <c r="H221" s="912"/>
      <c r="I221" s="913"/>
      <c r="J221" s="913"/>
      <c r="K221" s="913"/>
      <c r="L221" s="914"/>
    </row>
    <row r="222" spans="2:12" x14ac:dyDescent="0.25">
      <c r="B222" s="912"/>
      <c r="C222" s="913"/>
      <c r="D222" s="913"/>
      <c r="E222" s="913"/>
      <c r="F222" s="913"/>
      <c r="G222" s="914"/>
      <c r="H222" s="912"/>
      <c r="I222" s="913"/>
      <c r="J222" s="913"/>
      <c r="K222" s="913"/>
      <c r="L222" s="914"/>
    </row>
    <row r="223" spans="2:12" x14ac:dyDescent="0.25">
      <c r="B223" s="912"/>
      <c r="C223" s="913"/>
      <c r="D223" s="913"/>
      <c r="E223" s="913"/>
      <c r="F223" s="913"/>
      <c r="G223" s="914"/>
      <c r="H223" s="912"/>
      <c r="I223" s="913"/>
      <c r="J223" s="913"/>
      <c r="K223" s="913"/>
      <c r="L223" s="914"/>
    </row>
    <row r="224" spans="2:12" x14ac:dyDescent="0.25">
      <c r="B224" s="912"/>
      <c r="C224" s="913"/>
      <c r="D224" s="913"/>
      <c r="E224" s="913"/>
      <c r="F224" s="913"/>
      <c r="G224" s="914"/>
      <c r="H224" s="912"/>
      <c r="I224" s="913"/>
      <c r="J224" s="913"/>
      <c r="K224" s="913"/>
      <c r="L224" s="914"/>
    </row>
    <row r="225" spans="2:12" x14ac:dyDescent="0.25">
      <c r="B225" s="912"/>
      <c r="C225" s="913"/>
      <c r="D225" s="913"/>
      <c r="E225" s="913"/>
      <c r="F225" s="913"/>
      <c r="G225" s="914"/>
      <c r="H225" s="912"/>
      <c r="I225" s="913"/>
      <c r="J225" s="913"/>
      <c r="K225" s="913"/>
      <c r="L225" s="914"/>
    </row>
    <row r="226" spans="2:12" x14ac:dyDescent="0.25">
      <c r="B226" s="912"/>
      <c r="C226" s="913"/>
      <c r="D226" s="913"/>
      <c r="E226" s="913"/>
      <c r="F226" s="913"/>
      <c r="G226" s="914"/>
      <c r="H226" s="912"/>
      <c r="I226" s="913"/>
      <c r="J226" s="913"/>
      <c r="K226" s="913"/>
      <c r="L226" s="914"/>
    </row>
    <row r="227" spans="2:12" x14ac:dyDescent="0.25">
      <c r="B227" s="912"/>
      <c r="C227" s="913"/>
      <c r="D227" s="913"/>
      <c r="E227" s="913"/>
      <c r="F227" s="913"/>
      <c r="G227" s="914"/>
      <c r="H227" s="912"/>
      <c r="I227" s="913"/>
      <c r="J227" s="913"/>
      <c r="K227" s="913"/>
      <c r="L227" s="914"/>
    </row>
    <row r="228" spans="2:12" x14ac:dyDescent="0.25">
      <c r="B228" s="912"/>
      <c r="C228" s="913"/>
      <c r="D228" s="913"/>
      <c r="E228" s="913"/>
      <c r="F228" s="913"/>
      <c r="G228" s="914"/>
      <c r="H228" s="912"/>
      <c r="I228" s="913"/>
      <c r="J228" s="913"/>
      <c r="K228" s="913"/>
      <c r="L228" s="914"/>
    </row>
    <row r="229" spans="2:12" x14ac:dyDescent="0.25">
      <c r="B229" s="912"/>
      <c r="C229" s="913"/>
      <c r="D229" s="913"/>
      <c r="E229" s="913"/>
      <c r="F229" s="913"/>
      <c r="G229" s="914"/>
      <c r="H229" s="912"/>
      <c r="I229" s="913"/>
      <c r="J229" s="913"/>
      <c r="K229" s="913"/>
      <c r="L229" s="914"/>
    </row>
    <row r="230" spans="2:12" x14ac:dyDescent="0.25">
      <c r="B230" s="912"/>
      <c r="C230" s="913"/>
      <c r="D230" s="913"/>
      <c r="E230" s="913"/>
      <c r="F230" s="913"/>
      <c r="G230" s="914"/>
      <c r="H230" s="912"/>
      <c r="I230" s="913"/>
      <c r="J230" s="913"/>
      <c r="K230" s="913"/>
      <c r="L230" s="914"/>
    </row>
    <row r="231" spans="2:12" x14ac:dyDescent="0.25">
      <c r="B231" s="912"/>
      <c r="C231" s="913"/>
      <c r="D231" s="913"/>
      <c r="E231" s="913"/>
      <c r="F231" s="913"/>
      <c r="G231" s="914"/>
      <c r="H231" s="912"/>
      <c r="I231" s="913"/>
      <c r="J231" s="913"/>
      <c r="K231" s="913"/>
      <c r="L231" s="914"/>
    </row>
    <row r="232" spans="2:12" x14ac:dyDescent="0.25">
      <c r="B232" s="912"/>
      <c r="C232" s="913"/>
      <c r="D232" s="913"/>
      <c r="E232" s="913"/>
      <c r="F232" s="913"/>
      <c r="G232" s="914"/>
      <c r="H232" s="912"/>
      <c r="I232" s="913"/>
      <c r="J232" s="913"/>
      <c r="K232" s="913"/>
      <c r="L232" s="914"/>
    </row>
    <row r="233" spans="2:12" x14ac:dyDescent="0.25">
      <c r="B233" s="1013"/>
      <c r="C233" s="1014"/>
      <c r="D233" s="1014"/>
      <c r="E233" s="1014"/>
      <c r="F233" s="1014"/>
      <c r="G233" s="1015"/>
      <c r="H233" s="1013"/>
      <c r="I233" s="1014"/>
      <c r="J233" s="1014"/>
      <c r="K233" s="1014"/>
      <c r="L233" s="1015"/>
    </row>
    <row r="234" spans="2:12" x14ac:dyDescent="0.25">
      <c r="B234" s="1016"/>
      <c r="C234" s="1008"/>
      <c r="D234" s="1008"/>
      <c r="E234" s="1008"/>
      <c r="F234" s="1008"/>
      <c r="G234" s="1009"/>
      <c r="H234" s="1002"/>
      <c r="I234" s="1008"/>
      <c r="J234" s="1008"/>
      <c r="K234" s="1008"/>
      <c r="L234" s="1009"/>
    </row>
    <row r="235" spans="2:12" x14ac:dyDescent="0.25">
      <c r="B235" s="1010"/>
      <c r="C235" s="1011"/>
      <c r="D235" s="1011"/>
      <c r="E235" s="1011"/>
      <c r="F235" s="1011"/>
      <c r="G235" s="1012"/>
      <c r="H235" s="1010"/>
      <c r="I235" s="1011"/>
      <c r="J235" s="1011"/>
      <c r="K235" s="1011"/>
      <c r="L235" s="1012"/>
    </row>
    <row r="236" spans="2:12" x14ac:dyDescent="0.25">
      <c r="B236" s="954" t="s">
        <v>688</v>
      </c>
      <c r="C236" s="955"/>
      <c r="D236" s="955"/>
      <c r="E236" s="955"/>
      <c r="F236" s="955"/>
      <c r="G236" s="956"/>
      <c r="H236" s="954" t="s">
        <v>689</v>
      </c>
      <c r="I236" s="955"/>
      <c r="J236" s="955"/>
      <c r="K236" s="955"/>
      <c r="L236" s="956"/>
    </row>
    <row r="237" spans="2:12" x14ac:dyDescent="0.25">
      <c r="B237" s="912"/>
      <c r="C237" s="913"/>
      <c r="D237" s="913"/>
      <c r="E237" s="913"/>
      <c r="F237" s="913"/>
      <c r="G237" s="914"/>
      <c r="H237" s="912"/>
      <c r="I237" s="913"/>
      <c r="J237" s="913"/>
      <c r="K237" s="913"/>
      <c r="L237" s="914"/>
    </row>
    <row r="238" spans="2:12" x14ac:dyDescent="0.25">
      <c r="B238" s="912"/>
      <c r="C238" s="913"/>
      <c r="D238" s="913"/>
      <c r="E238" s="913"/>
      <c r="F238" s="913"/>
      <c r="G238" s="914"/>
      <c r="H238" s="912"/>
      <c r="I238" s="913"/>
      <c r="J238" s="913"/>
      <c r="K238" s="913"/>
      <c r="L238" s="914"/>
    </row>
    <row r="239" spans="2:12" x14ac:dyDescent="0.25">
      <c r="B239" s="912"/>
      <c r="C239" s="913"/>
      <c r="D239" s="913"/>
      <c r="E239" s="913"/>
      <c r="F239" s="913"/>
      <c r="G239" s="914"/>
      <c r="H239" s="912"/>
      <c r="I239" s="913"/>
      <c r="J239" s="913"/>
      <c r="K239" s="913"/>
      <c r="L239" s="914"/>
    </row>
    <row r="240" spans="2:12" x14ac:dyDescent="0.25">
      <c r="B240" s="912"/>
      <c r="C240" s="913"/>
      <c r="D240" s="913"/>
      <c r="E240" s="913"/>
      <c r="F240" s="913"/>
      <c r="G240" s="914"/>
      <c r="H240" s="912"/>
      <c r="I240" s="913"/>
      <c r="J240" s="913"/>
      <c r="K240" s="913"/>
      <c r="L240" s="914"/>
    </row>
    <row r="241" spans="2:12" x14ac:dyDescent="0.25">
      <c r="B241" s="912"/>
      <c r="C241" s="913"/>
      <c r="D241" s="913"/>
      <c r="E241" s="913"/>
      <c r="F241" s="913"/>
      <c r="G241" s="914"/>
      <c r="H241" s="912"/>
      <c r="I241" s="913"/>
      <c r="J241" s="913"/>
      <c r="K241" s="913"/>
      <c r="L241" s="914"/>
    </row>
    <row r="242" spans="2:12" x14ac:dyDescent="0.25">
      <c r="B242" s="912"/>
      <c r="C242" s="913"/>
      <c r="D242" s="913"/>
      <c r="E242" s="913"/>
      <c r="F242" s="913"/>
      <c r="G242" s="914"/>
      <c r="H242" s="912"/>
      <c r="I242" s="913"/>
      <c r="J242" s="913"/>
      <c r="K242" s="913"/>
      <c r="L242" s="914"/>
    </row>
    <row r="243" spans="2:12" x14ac:dyDescent="0.25">
      <c r="B243" s="912"/>
      <c r="C243" s="913"/>
      <c r="D243" s="913"/>
      <c r="E243" s="913"/>
      <c r="F243" s="913"/>
      <c r="G243" s="914"/>
      <c r="H243" s="912"/>
      <c r="I243" s="913"/>
      <c r="J243" s="913"/>
      <c r="K243" s="913"/>
      <c r="L243" s="914"/>
    </row>
    <row r="244" spans="2:12" x14ac:dyDescent="0.25">
      <c r="B244" s="912"/>
      <c r="C244" s="913"/>
      <c r="D244" s="913"/>
      <c r="E244" s="913"/>
      <c r="F244" s="913"/>
      <c r="G244" s="914"/>
      <c r="H244" s="912"/>
      <c r="I244" s="913"/>
      <c r="J244" s="913"/>
      <c r="K244" s="913"/>
      <c r="L244" s="914"/>
    </row>
    <row r="245" spans="2:12" x14ac:dyDescent="0.25">
      <c r="B245" s="912"/>
      <c r="C245" s="913"/>
      <c r="D245" s="913"/>
      <c r="E245" s="913"/>
      <c r="F245" s="913"/>
      <c r="G245" s="914"/>
      <c r="H245" s="912"/>
      <c r="I245" s="913"/>
      <c r="J245" s="913"/>
      <c r="K245" s="913"/>
      <c r="L245" s="914"/>
    </row>
    <row r="246" spans="2:12" x14ac:dyDescent="0.25">
      <c r="B246" s="912"/>
      <c r="C246" s="913"/>
      <c r="D246" s="913"/>
      <c r="E246" s="913"/>
      <c r="F246" s="913"/>
      <c r="G246" s="914"/>
      <c r="H246" s="912"/>
      <c r="I246" s="913"/>
      <c r="J246" s="913"/>
      <c r="K246" s="913"/>
      <c r="L246" s="914"/>
    </row>
    <row r="247" spans="2:12" x14ac:dyDescent="0.25">
      <c r="B247" s="912"/>
      <c r="C247" s="913"/>
      <c r="D247" s="913"/>
      <c r="E247" s="913"/>
      <c r="F247" s="913"/>
      <c r="G247" s="914"/>
      <c r="H247" s="912"/>
      <c r="I247" s="913"/>
      <c r="J247" s="913"/>
      <c r="K247" s="913"/>
      <c r="L247" s="914"/>
    </row>
    <row r="248" spans="2:12" x14ac:dyDescent="0.25">
      <c r="B248" s="912"/>
      <c r="C248" s="913"/>
      <c r="D248" s="913"/>
      <c r="E248" s="913"/>
      <c r="F248" s="913"/>
      <c r="G248" s="914"/>
      <c r="H248" s="912"/>
      <c r="I248" s="913"/>
      <c r="J248" s="913"/>
      <c r="K248" s="913"/>
      <c r="L248" s="914"/>
    </row>
    <row r="249" spans="2:12" x14ac:dyDescent="0.25">
      <c r="B249" s="1013"/>
      <c r="C249" s="1014"/>
      <c r="D249" s="1014"/>
      <c r="E249" s="1014"/>
      <c r="F249" s="1014"/>
      <c r="G249" s="1015"/>
      <c r="H249" s="1013"/>
      <c r="I249" s="1014"/>
      <c r="J249" s="1014"/>
      <c r="K249" s="1014"/>
      <c r="L249" s="1015"/>
    </row>
    <row r="250" spans="2:12" x14ac:dyDescent="0.25">
      <c r="B250" s="1016"/>
      <c r="C250" s="1008"/>
      <c r="D250" s="1008"/>
      <c r="E250" s="1008"/>
      <c r="F250" s="1008"/>
      <c r="G250" s="1009"/>
      <c r="H250" s="1002"/>
      <c r="I250" s="1008"/>
      <c r="J250" s="1008"/>
      <c r="K250" s="1008"/>
      <c r="L250" s="1009"/>
    </row>
    <row r="251" spans="2:12" x14ac:dyDescent="0.25">
      <c r="B251" s="1010"/>
      <c r="C251" s="1011"/>
      <c r="D251" s="1011"/>
      <c r="E251" s="1011"/>
      <c r="F251" s="1011"/>
      <c r="G251" s="1012"/>
      <c r="H251" s="1010"/>
      <c r="I251" s="1011"/>
      <c r="J251" s="1011"/>
      <c r="K251" s="1011"/>
      <c r="L251" s="1012"/>
    </row>
    <row r="252" spans="2:12" x14ac:dyDescent="0.25">
      <c r="B252" s="954" t="s">
        <v>688</v>
      </c>
      <c r="C252" s="955"/>
      <c r="D252" s="955"/>
      <c r="E252" s="955"/>
      <c r="F252" s="955"/>
      <c r="G252" s="956"/>
      <c r="H252" s="954" t="s">
        <v>689</v>
      </c>
      <c r="I252" s="955"/>
      <c r="J252" s="955"/>
      <c r="K252" s="955"/>
      <c r="L252" s="956"/>
    </row>
    <row r="253" spans="2:12" x14ac:dyDescent="0.25">
      <c r="B253" s="912"/>
      <c r="C253" s="913"/>
      <c r="D253" s="913"/>
      <c r="E253" s="913"/>
      <c r="F253" s="913"/>
      <c r="G253" s="914"/>
      <c r="H253" s="912"/>
      <c r="I253" s="913"/>
      <c r="J253" s="913"/>
      <c r="K253" s="913"/>
      <c r="L253" s="914"/>
    </row>
    <row r="254" spans="2:12" x14ac:dyDescent="0.25">
      <c r="B254" s="912"/>
      <c r="C254" s="913"/>
      <c r="D254" s="913"/>
      <c r="E254" s="913"/>
      <c r="F254" s="913"/>
      <c r="G254" s="914"/>
      <c r="H254" s="912"/>
      <c r="I254" s="913"/>
      <c r="J254" s="913"/>
      <c r="K254" s="913"/>
      <c r="L254" s="914"/>
    </row>
    <row r="255" spans="2:12" x14ac:dyDescent="0.25">
      <c r="B255" s="912"/>
      <c r="C255" s="913"/>
      <c r="D255" s="913"/>
      <c r="E255" s="913"/>
      <c r="F255" s="913"/>
      <c r="G255" s="914"/>
      <c r="H255" s="912"/>
      <c r="I255" s="913"/>
      <c r="J255" s="913"/>
      <c r="K255" s="913"/>
      <c r="L255" s="914"/>
    </row>
    <row r="256" spans="2:12" x14ac:dyDescent="0.25">
      <c r="B256" s="912"/>
      <c r="C256" s="913"/>
      <c r="D256" s="913"/>
      <c r="E256" s="913"/>
      <c r="F256" s="913"/>
      <c r="G256" s="914"/>
      <c r="H256" s="912"/>
      <c r="I256" s="913"/>
      <c r="J256" s="913"/>
      <c r="K256" s="913"/>
      <c r="L256" s="914"/>
    </row>
    <row r="257" spans="2:12" x14ac:dyDescent="0.25">
      <c r="B257" s="912"/>
      <c r="C257" s="913"/>
      <c r="D257" s="913"/>
      <c r="E257" s="913"/>
      <c r="F257" s="913"/>
      <c r="G257" s="914"/>
      <c r="H257" s="912"/>
      <c r="I257" s="913"/>
      <c r="J257" s="913"/>
      <c r="K257" s="913"/>
      <c r="L257" s="914"/>
    </row>
    <row r="258" spans="2:12" x14ac:dyDescent="0.25">
      <c r="B258" s="912"/>
      <c r="C258" s="913"/>
      <c r="D258" s="913"/>
      <c r="E258" s="913"/>
      <c r="F258" s="913"/>
      <c r="G258" s="914"/>
      <c r="H258" s="912"/>
      <c r="I258" s="913"/>
      <c r="J258" s="913"/>
      <c r="K258" s="913"/>
      <c r="L258" s="914"/>
    </row>
    <row r="259" spans="2:12" x14ac:dyDescent="0.25">
      <c r="B259" s="912"/>
      <c r="C259" s="913"/>
      <c r="D259" s="913"/>
      <c r="E259" s="913"/>
      <c r="F259" s="913"/>
      <c r="G259" s="914"/>
      <c r="H259" s="912"/>
      <c r="I259" s="913"/>
      <c r="J259" s="913"/>
      <c r="K259" s="913"/>
      <c r="L259" s="914"/>
    </row>
    <row r="260" spans="2:12" x14ac:dyDescent="0.25">
      <c r="B260" s="912"/>
      <c r="C260" s="913"/>
      <c r="D260" s="913"/>
      <c r="E260" s="913"/>
      <c r="F260" s="913"/>
      <c r="G260" s="914"/>
      <c r="H260" s="912"/>
      <c r="I260" s="913"/>
      <c r="J260" s="913"/>
      <c r="K260" s="913"/>
      <c r="L260" s="914"/>
    </row>
    <row r="261" spans="2:12" x14ac:dyDescent="0.25">
      <c r="B261" s="912"/>
      <c r="C261" s="913"/>
      <c r="D261" s="913"/>
      <c r="E261" s="913"/>
      <c r="F261" s="913"/>
      <c r="G261" s="914"/>
      <c r="H261" s="912"/>
      <c r="I261" s="913"/>
      <c r="J261" s="913"/>
      <c r="K261" s="913"/>
      <c r="L261" s="914"/>
    </row>
    <row r="262" spans="2:12" x14ac:dyDescent="0.25">
      <c r="B262" s="912"/>
      <c r="C262" s="913"/>
      <c r="D262" s="913"/>
      <c r="E262" s="913"/>
      <c r="F262" s="913"/>
      <c r="G262" s="914"/>
      <c r="H262" s="912"/>
      <c r="I262" s="913"/>
      <c r="J262" s="913"/>
      <c r="K262" s="913"/>
      <c r="L262" s="914"/>
    </row>
    <row r="263" spans="2:12" x14ac:dyDescent="0.25">
      <c r="B263" s="912"/>
      <c r="C263" s="913"/>
      <c r="D263" s="913"/>
      <c r="E263" s="913"/>
      <c r="F263" s="913"/>
      <c r="G263" s="914"/>
      <c r="H263" s="912"/>
      <c r="I263" s="913"/>
      <c r="J263" s="913"/>
      <c r="K263" s="913"/>
      <c r="L263" s="914"/>
    </row>
    <row r="264" spans="2:12" x14ac:dyDescent="0.25">
      <c r="B264" s="912"/>
      <c r="C264" s="913"/>
      <c r="D264" s="913"/>
      <c r="E264" s="913"/>
      <c r="F264" s="913"/>
      <c r="G264" s="914"/>
      <c r="H264" s="912"/>
      <c r="I264" s="913"/>
      <c r="J264" s="913"/>
      <c r="K264" s="913"/>
      <c r="L264" s="914"/>
    </row>
    <row r="265" spans="2:12" x14ac:dyDescent="0.25">
      <c r="B265" s="1013"/>
      <c r="C265" s="1014"/>
      <c r="D265" s="1014"/>
      <c r="E265" s="1014"/>
      <c r="F265" s="1014"/>
      <c r="G265" s="1015"/>
      <c r="H265" s="1013"/>
      <c r="I265" s="1014"/>
      <c r="J265" s="1014"/>
      <c r="K265" s="1014"/>
      <c r="L265" s="1015"/>
    </row>
    <row r="266" spans="2:12" x14ac:dyDescent="0.25">
      <c r="B266" s="1002"/>
      <c r="C266" s="1008"/>
      <c r="D266" s="1008"/>
      <c r="E266" s="1008"/>
      <c r="F266" s="1008"/>
      <c r="G266" s="1009"/>
      <c r="H266" s="1002"/>
      <c r="I266" s="1008"/>
      <c r="J266" s="1008"/>
      <c r="K266" s="1008"/>
      <c r="L266" s="1009"/>
    </row>
    <row r="267" spans="2:12" x14ac:dyDescent="0.25">
      <c r="B267" s="1010"/>
      <c r="C267" s="1011"/>
      <c r="D267" s="1011"/>
      <c r="E267" s="1011"/>
      <c r="F267" s="1011"/>
      <c r="G267" s="1012"/>
      <c r="H267" s="1010"/>
      <c r="I267" s="1011"/>
      <c r="J267" s="1011"/>
      <c r="K267" s="1011"/>
      <c r="L267" s="1012"/>
    </row>
    <row r="268" spans="2:12" x14ac:dyDescent="0.25">
      <c r="B268" s="954" t="s">
        <v>688</v>
      </c>
      <c r="C268" s="955"/>
      <c r="D268" s="955"/>
      <c r="E268" s="955"/>
      <c r="F268" s="955"/>
      <c r="G268" s="956"/>
      <c r="H268" s="954" t="s">
        <v>689</v>
      </c>
      <c r="I268" s="955"/>
      <c r="J268" s="955"/>
      <c r="K268" s="955"/>
      <c r="L268" s="956"/>
    </row>
    <row r="269" spans="2:12" x14ac:dyDescent="0.25">
      <c r="B269" s="912"/>
      <c r="C269" s="913"/>
      <c r="D269" s="913"/>
      <c r="E269" s="913"/>
      <c r="F269" s="913"/>
      <c r="G269" s="914"/>
      <c r="H269" s="912"/>
      <c r="I269" s="913"/>
      <c r="J269" s="913"/>
      <c r="K269" s="913"/>
      <c r="L269" s="914"/>
    </row>
    <row r="270" spans="2:12" x14ac:dyDescent="0.25">
      <c r="B270" s="912"/>
      <c r="C270" s="913"/>
      <c r="D270" s="913"/>
      <c r="E270" s="913"/>
      <c r="F270" s="913"/>
      <c r="G270" s="914"/>
      <c r="H270" s="912"/>
      <c r="I270" s="913"/>
      <c r="J270" s="913"/>
      <c r="K270" s="913"/>
      <c r="L270" s="914"/>
    </row>
    <row r="271" spans="2:12" x14ac:dyDescent="0.25">
      <c r="B271" s="912"/>
      <c r="C271" s="913"/>
      <c r="D271" s="913"/>
      <c r="E271" s="913"/>
      <c r="F271" s="913"/>
      <c r="G271" s="914"/>
      <c r="H271" s="912"/>
      <c r="I271" s="913"/>
      <c r="J271" s="913"/>
      <c r="K271" s="913"/>
      <c r="L271" s="914"/>
    </row>
    <row r="272" spans="2:12" x14ac:dyDescent="0.25">
      <c r="B272" s="912"/>
      <c r="C272" s="913"/>
      <c r="D272" s="913"/>
      <c r="E272" s="913"/>
      <c r="F272" s="913"/>
      <c r="G272" s="914"/>
      <c r="H272" s="912"/>
      <c r="I272" s="913"/>
      <c r="J272" s="913"/>
      <c r="K272" s="913"/>
      <c r="L272" s="914"/>
    </row>
    <row r="273" spans="2:12" x14ac:dyDescent="0.25">
      <c r="B273" s="912"/>
      <c r="C273" s="913"/>
      <c r="D273" s="913"/>
      <c r="E273" s="913"/>
      <c r="F273" s="913"/>
      <c r="G273" s="914"/>
      <c r="H273" s="912"/>
      <c r="I273" s="913"/>
      <c r="J273" s="913"/>
      <c r="K273" s="913"/>
      <c r="L273" s="914"/>
    </row>
    <row r="274" spans="2:12" x14ac:dyDescent="0.25">
      <c r="B274" s="912"/>
      <c r="C274" s="913"/>
      <c r="D274" s="913"/>
      <c r="E274" s="913"/>
      <c r="F274" s="913"/>
      <c r="G274" s="914"/>
      <c r="H274" s="912"/>
      <c r="I274" s="913"/>
      <c r="J274" s="913"/>
      <c r="K274" s="913"/>
      <c r="L274" s="914"/>
    </row>
    <row r="275" spans="2:12" x14ac:dyDescent="0.25">
      <c r="B275" s="912"/>
      <c r="C275" s="913"/>
      <c r="D275" s="913"/>
      <c r="E275" s="913"/>
      <c r="F275" s="913"/>
      <c r="G275" s="914"/>
      <c r="H275" s="912"/>
      <c r="I275" s="913"/>
      <c r="J275" s="913"/>
      <c r="K275" s="913"/>
      <c r="L275" s="914"/>
    </row>
    <row r="276" spans="2:12" x14ac:dyDescent="0.25">
      <c r="B276" s="912"/>
      <c r="C276" s="913"/>
      <c r="D276" s="913"/>
      <c r="E276" s="913"/>
      <c r="F276" s="913"/>
      <c r="G276" s="914"/>
      <c r="H276" s="912"/>
      <c r="I276" s="913"/>
      <c r="J276" s="913"/>
      <c r="K276" s="913"/>
      <c r="L276" s="914"/>
    </row>
    <row r="277" spans="2:12" x14ac:dyDescent="0.25">
      <c r="B277" s="912"/>
      <c r="C277" s="913"/>
      <c r="D277" s="913"/>
      <c r="E277" s="913"/>
      <c r="F277" s="913"/>
      <c r="G277" s="914"/>
      <c r="H277" s="912"/>
      <c r="I277" s="913"/>
      <c r="J277" s="913"/>
      <c r="K277" s="913"/>
      <c r="L277" s="914"/>
    </row>
    <row r="278" spans="2:12" x14ac:dyDescent="0.25">
      <c r="B278" s="912"/>
      <c r="C278" s="913"/>
      <c r="D278" s="913"/>
      <c r="E278" s="913"/>
      <c r="F278" s="913"/>
      <c r="G278" s="914"/>
      <c r="H278" s="912"/>
      <c r="I278" s="913"/>
      <c r="J278" s="913"/>
      <c r="K278" s="913"/>
      <c r="L278" s="914"/>
    </row>
    <row r="279" spans="2:12" x14ac:dyDescent="0.25">
      <c r="B279" s="912"/>
      <c r="C279" s="913"/>
      <c r="D279" s="913"/>
      <c r="E279" s="913"/>
      <c r="F279" s="913"/>
      <c r="G279" s="914"/>
      <c r="H279" s="912"/>
      <c r="I279" s="913"/>
      <c r="J279" s="913"/>
      <c r="K279" s="913"/>
      <c r="L279" s="914"/>
    </row>
    <row r="280" spans="2:12" x14ac:dyDescent="0.25">
      <c r="B280" s="912"/>
      <c r="C280" s="913"/>
      <c r="D280" s="913"/>
      <c r="E280" s="913"/>
      <c r="F280" s="913"/>
      <c r="G280" s="914"/>
      <c r="H280" s="912"/>
      <c r="I280" s="913"/>
      <c r="J280" s="913"/>
      <c r="K280" s="913"/>
      <c r="L280" s="914"/>
    </row>
    <row r="281" spans="2:12" x14ac:dyDescent="0.25">
      <c r="B281" s="1013"/>
      <c r="C281" s="1014"/>
      <c r="D281" s="1014"/>
      <c r="E281" s="1014"/>
      <c r="F281" s="1014"/>
      <c r="G281" s="1015"/>
      <c r="H281" s="1013"/>
      <c r="I281" s="1014"/>
      <c r="J281" s="1014"/>
      <c r="K281" s="1014"/>
      <c r="L281" s="1015"/>
    </row>
    <row r="282" spans="2:12" ht="15" customHeight="1" x14ac:dyDescent="0.25">
      <c r="B282" s="1002"/>
      <c r="C282" s="1008"/>
      <c r="D282" s="1008"/>
      <c r="E282" s="1008"/>
      <c r="F282" s="1008"/>
      <c r="G282" s="1009"/>
      <c r="H282" s="1002"/>
      <c r="I282" s="1008"/>
      <c r="J282" s="1008"/>
      <c r="K282" s="1008"/>
      <c r="L282" s="1009"/>
    </row>
    <row r="283" spans="2:12" x14ac:dyDescent="0.25">
      <c r="B283" s="1010"/>
      <c r="C283" s="1011"/>
      <c r="D283" s="1011"/>
      <c r="E283" s="1011"/>
      <c r="F283" s="1011"/>
      <c r="G283" s="1012"/>
      <c r="H283" s="1010"/>
      <c r="I283" s="1011"/>
      <c r="J283" s="1011"/>
      <c r="K283" s="1011"/>
      <c r="L283" s="1012"/>
    </row>
    <row r="284" spans="2:12" x14ac:dyDescent="0.25">
      <c r="B284" s="954"/>
      <c r="C284" s="955"/>
      <c r="D284" s="955"/>
      <c r="E284" s="955"/>
      <c r="F284" s="955"/>
      <c r="G284" s="956"/>
      <c r="H284" s="954" t="s">
        <v>689</v>
      </c>
      <c r="I284" s="955"/>
      <c r="J284" s="955"/>
      <c r="K284" s="955"/>
      <c r="L284" s="956"/>
    </row>
    <row r="285" spans="2:12" x14ac:dyDescent="0.25">
      <c r="B285" s="912"/>
      <c r="C285" s="913"/>
      <c r="D285" s="913"/>
      <c r="E285" s="913"/>
      <c r="F285" s="913"/>
      <c r="G285" s="914"/>
      <c r="H285" s="912"/>
      <c r="I285" s="913"/>
      <c r="J285" s="913"/>
      <c r="K285" s="913"/>
      <c r="L285" s="914"/>
    </row>
    <row r="286" spans="2:12" x14ac:dyDescent="0.25">
      <c r="B286" s="912"/>
      <c r="C286" s="913"/>
      <c r="D286" s="913"/>
      <c r="E286" s="913"/>
      <c r="F286" s="913"/>
      <c r="G286" s="914"/>
      <c r="H286" s="912"/>
      <c r="I286" s="913"/>
      <c r="J286" s="913"/>
      <c r="K286" s="913"/>
      <c r="L286" s="914"/>
    </row>
    <row r="287" spans="2:12" x14ac:dyDescent="0.25">
      <c r="B287" s="912"/>
      <c r="C287" s="913"/>
      <c r="D287" s="913"/>
      <c r="E287" s="913"/>
      <c r="F287" s="913"/>
      <c r="G287" s="914"/>
      <c r="H287" s="912"/>
      <c r="I287" s="913"/>
      <c r="J287" s="913"/>
      <c r="K287" s="913"/>
      <c r="L287" s="914"/>
    </row>
    <row r="288" spans="2:12" x14ac:dyDescent="0.25">
      <c r="B288" s="912"/>
      <c r="C288" s="913"/>
      <c r="D288" s="913"/>
      <c r="E288" s="913"/>
      <c r="F288" s="913"/>
      <c r="G288" s="914"/>
      <c r="H288" s="912"/>
      <c r="I288" s="913"/>
      <c r="J288" s="913"/>
      <c r="K288" s="913"/>
      <c r="L288" s="914"/>
    </row>
    <row r="289" spans="2:13" x14ac:dyDescent="0.25">
      <c r="B289" s="912"/>
      <c r="C289" s="913"/>
      <c r="D289" s="913"/>
      <c r="E289" s="913"/>
      <c r="F289" s="913"/>
      <c r="G289" s="914"/>
      <c r="H289" s="912"/>
      <c r="I289" s="913"/>
      <c r="J289" s="913"/>
      <c r="K289" s="913"/>
      <c r="L289" s="914"/>
    </row>
    <row r="290" spans="2:13" x14ac:dyDescent="0.25">
      <c r="B290" s="912"/>
      <c r="C290" s="913"/>
      <c r="D290" s="913"/>
      <c r="E290" s="913"/>
      <c r="F290" s="913"/>
      <c r="G290" s="914"/>
      <c r="H290" s="912"/>
      <c r="I290" s="913"/>
      <c r="J290" s="913"/>
      <c r="K290" s="913"/>
      <c r="L290" s="914"/>
    </row>
    <row r="291" spans="2:13" x14ac:dyDescent="0.25">
      <c r="B291" s="912"/>
      <c r="C291" s="913"/>
      <c r="D291" s="913"/>
      <c r="E291" s="913"/>
      <c r="F291" s="913"/>
      <c r="G291" s="914"/>
      <c r="H291" s="912"/>
      <c r="I291" s="913"/>
      <c r="J291" s="913"/>
      <c r="K291" s="913"/>
      <c r="L291" s="914"/>
    </row>
    <row r="292" spans="2:13" x14ac:dyDescent="0.25">
      <c r="B292" s="912"/>
      <c r="C292" s="913"/>
      <c r="D292" s="913"/>
      <c r="E292" s="913"/>
      <c r="F292" s="913"/>
      <c r="G292" s="914"/>
      <c r="H292" s="912"/>
      <c r="I292" s="913"/>
      <c r="J292" s="913"/>
      <c r="K292" s="913"/>
      <c r="L292" s="914"/>
    </row>
    <row r="293" spans="2:13" x14ac:dyDescent="0.25">
      <c r="B293" s="912"/>
      <c r="C293" s="913"/>
      <c r="D293" s="913"/>
      <c r="E293" s="913"/>
      <c r="F293" s="913"/>
      <c r="G293" s="914"/>
      <c r="H293" s="912"/>
      <c r="I293" s="913"/>
      <c r="J293" s="913"/>
      <c r="K293" s="913"/>
      <c r="L293" s="914"/>
    </row>
    <row r="294" spans="2:13" x14ac:dyDescent="0.25">
      <c r="B294" s="912"/>
      <c r="C294" s="913"/>
      <c r="D294" s="913"/>
      <c r="E294" s="913"/>
      <c r="F294" s="913"/>
      <c r="G294" s="914"/>
      <c r="H294" s="912"/>
      <c r="I294" s="913"/>
      <c r="J294" s="913"/>
      <c r="K294" s="913"/>
      <c r="L294" s="914"/>
    </row>
    <row r="295" spans="2:13" x14ac:dyDescent="0.25">
      <c r="B295" s="912"/>
      <c r="C295" s="913"/>
      <c r="D295" s="913"/>
      <c r="E295" s="913"/>
      <c r="F295" s="913"/>
      <c r="G295" s="914"/>
      <c r="H295" s="912"/>
      <c r="I295" s="913"/>
      <c r="J295" s="913"/>
      <c r="K295" s="913"/>
      <c r="L295" s="914"/>
    </row>
    <row r="296" spans="2:13" x14ac:dyDescent="0.25">
      <c r="B296" s="912"/>
      <c r="C296" s="913"/>
      <c r="D296" s="913"/>
      <c r="E296" s="913"/>
      <c r="F296" s="913"/>
      <c r="G296" s="914"/>
      <c r="H296" s="912"/>
      <c r="I296" s="913"/>
      <c r="J296" s="913"/>
      <c r="K296" s="913"/>
      <c r="L296" s="914"/>
    </row>
    <row r="297" spans="2:13" x14ac:dyDescent="0.25">
      <c r="B297" s="1013"/>
      <c r="C297" s="1014"/>
      <c r="D297" s="1014"/>
      <c r="E297" s="1014"/>
      <c r="F297" s="1014"/>
      <c r="G297" s="1015"/>
      <c r="H297" s="1013"/>
      <c r="I297" s="1014"/>
      <c r="J297" s="1014"/>
      <c r="K297" s="1014"/>
      <c r="L297" s="1015"/>
    </row>
    <row r="298" spans="2:13" ht="15" customHeight="1" x14ac:dyDescent="0.25">
      <c r="B298" s="1002"/>
      <c r="C298" s="1003"/>
      <c r="D298" s="1003"/>
      <c r="E298" s="1003"/>
      <c r="F298" s="1003"/>
      <c r="G298" s="1004"/>
      <c r="H298" s="1002"/>
      <c r="I298" s="1003"/>
      <c r="J298" s="1003"/>
      <c r="K298" s="1003"/>
      <c r="L298" s="1003"/>
      <c r="M298" s="1004"/>
    </row>
    <row r="299" spans="2:13" ht="30.75" customHeight="1" x14ac:dyDescent="0.25">
      <c r="B299" s="1005"/>
      <c r="C299" s="1006"/>
      <c r="D299" s="1006"/>
      <c r="E299" s="1006"/>
      <c r="F299" s="1006"/>
      <c r="G299" s="1007"/>
      <c r="H299" s="1005"/>
      <c r="I299" s="1006"/>
      <c r="J299" s="1006"/>
      <c r="K299" s="1006"/>
      <c r="L299" s="1006"/>
      <c r="M299" s="1007"/>
    </row>
    <row r="300" spans="2:13" hidden="1" x14ac:dyDescent="0.25">
      <c r="B300" s="954" t="s">
        <v>688</v>
      </c>
      <c r="C300" s="955"/>
      <c r="D300" s="955"/>
      <c r="E300" s="955"/>
      <c r="F300" s="955"/>
      <c r="G300" s="956"/>
      <c r="H300" s="954" t="s">
        <v>689</v>
      </c>
      <c r="I300" s="955"/>
      <c r="J300" s="955"/>
      <c r="K300" s="955"/>
      <c r="L300" s="956"/>
    </row>
    <row r="301" spans="2:13" hidden="1" x14ac:dyDescent="0.25">
      <c r="B301" s="912"/>
      <c r="C301" s="913"/>
      <c r="D301" s="913"/>
      <c r="E301" s="913"/>
      <c r="F301" s="913"/>
      <c r="G301" s="914"/>
      <c r="H301" s="912"/>
      <c r="I301" s="913"/>
      <c r="J301" s="913"/>
      <c r="K301" s="913"/>
      <c r="L301" s="914"/>
    </row>
    <row r="302" spans="2:13" hidden="1" x14ac:dyDescent="0.25">
      <c r="B302" s="912"/>
      <c r="C302" s="913"/>
      <c r="D302" s="913"/>
      <c r="E302" s="913"/>
      <c r="F302" s="913"/>
      <c r="G302" s="914"/>
      <c r="H302" s="912"/>
      <c r="I302" s="913"/>
      <c r="J302" s="913"/>
      <c r="K302" s="913"/>
      <c r="L302" s="914"/>
    </row>
    <row r="303" spans="2:13" hidden="1" x14ac:dyDescent="0.25">
      <c r="B303" s="912"/>
      <c r="C303" s="913"/>
      <c r="D303" s="913"/>
      <c r="E303" s="913"/>
      <c r="F303" s="913"/>
      <c r="G303" s="914"/>
      <c r="H303" s="912"/>
      <c r="I303" s="913"/>
      <c r="J303" s="913"/>
      <c r="K303" s="913"/>
      <c r="L303" s="914"/>
    </row>
    <row r="304" spans="2:13" hidden="1" x14ac:dyDescent="0.25">
      <c r="B304" s="912"/>
      <c r="C304" s="913"/>
      <c r="D304" s="913"/>
      <c r="E304" s="913"/>
      <c r="F304" s="913"/>
      <c r="G304" s="914"/>
      <c r="H304" s="912"/>
      <c r="I304" s="913"/>
      <c r="J304" s="913"/>
      <c r="K304" s="913"/>
      <c r="L304" s="914"/>
    </row>
    <row r="305" spans="2:12" hidden="1" x14ac:dyDescent="0.25">
      <c r="B305" s="912"/>
      <c r="C305" s="913"/>
      <c r="D305" s="913"/>
      <c r="E305" s="913"/>
      <c r="F305" s="913"/>
      <c r="G305" s="914"/>
      <c r="H305" s="912"/>
      <c r="I305" s="913"/>
      <c r="J305" s="913"/>
      <c r="K305" s="913"/>
      <c r="L305" s="914"/>
    </row>
    <row r="306" spans="2:12" hidden="1" x14ac:dyDescent="0.25">
      <c r="B306" s="912"/>
      <c r="C306" s="913"/>
      <c r="D306" s="913"/>
      <c r="E306" s="913"/>
      <c r="F306" s="913"/>
      <c r="G306" s="914"/>
      <c r="H306" s="912"/>
      <c r="I306" s="913"/>
      <c r="J306" s="913"/>
      <c r="K306" s="913"/>
      <c r="L306" s="914"/>
    </row>
    <row r="307" spans="2:12" hidden="1" x14ac:dyDescent="0.25">
      <c r="B307" s="912"/>
      <c r="C307" s="913"/>
      <c r="D307" s="913"/>
      <c r="E307" s="913"/>
      <c r="F307" s="913"/>
      <c r="G307" s="914"/>
      <c r="H307" s="912"/>
      <c r="I307" s="913"/>
      <c r="J307" s="913"/>
      <c r="K307" s="913"/>
      <c r="L307" s="914"/>
    </row>
    <row r="308" spans="2:12" hidden="1" x14ac:dyDescent="0.25">
      <c r="B308" s="912"/>
      <c r="C308" s="913"/>
      <c r="D308" s="913"/>
      <c r="E308" s="913"/>
      <c r="F308" s="913"/>
      <c r="G308" s="914"/>
      <c r="H308" s="912"/>
      <c r="I308" s="913"/>
      <c r="J308" s="913"/>
      <c r="K308" s="913"/>
      <c r="L308" s="914"/>
    </row>
    <row r="309" spans="2:12" hidden="1" x14ac:dyDescent="0.25">
      <c r="B309" s="912"/>
      <c r="C309" s="913"/>
      <c r="D309" s="913"/>
      <c r="E309" s="913"/>
      <c r="F309" s="913"/>
      <c r="G309" s="914"/>
      <c r="H309" s="912"/>
      <c r="I309" s="913"/>
      <c r="J309" s="913"/>
      <c r="K309" s="913"/>
      <c r="L309" s="914"/>
    </row>
    <row r="310" spans="2:12" hidden="1" x14ac:dyDescent="0.25">
      <c r="B310" s="912"/>
      <c r="C310" s="913"/>
      <c r="D310" s="913"/>
      <c r="E310" s="913"/>
      <c r="F310" s="913"/>
      <c r="G310" s="914"/>
      <c r="H310" s="912"/>
      <c r="I310" s="913"/>
      <c r="J310" s="913"/>
      <c r="K310" s="913"/>
      <c r="L310" s="914"/>
    </row>
    <row r="311" spans="2:12" hidden="1" x14ac:dyDescent="0.25">
      <c r="B311" s="912"/>
      <c r="C311" s="913"/>
      <c r="D311" s="913"/>
      <c r="E311" s="913"/>
      <c r="F311" s="913"/>
      <c r="G311" s="914"/>
      <c r="H311" s="912"/>
      <c r="I311" s="913"/>
      <c r="J311" s="913"/>
      <c r="K311" s="913"/>
      <c r="L311" s="914"/>
    </row>
    <row r="312" spans="2:12" hidden="1" x14ac:dyDescent="0.25">
      <c r="B312" s="912"/>
      <c r="C312" s="913"/>
      <c r="D312" s="913"/>
      <c r="E312" s="913"/>
      <c r="F312" s="913"/>
      <c r="G312" s="914"/>
      <c r="H312" s="912"/>
      <c r="I312" s="913"/>
      <c r="J312" s="913"/>
      <c r="K312" s="913"/>
      <c r="L312" s="914"/>
    </row>
    <row r="313" spans="2:12" hidden="1" x14ac:dyDescent="0.25">
      <c r="B313" s="1013"/>
      <c r="C313" s="1014"/>
      <c r="D313" s="1014"/>
      <c r="E313" s="1014"/>
      <c r="F313" s="1014"/>
      <c r="G313" s="1015"/>
      <c r="H313" s="1013"/>
      <c r="I313" s="1014"/>
      <c r="J313" s="1014"/>
      <c r="K313" s="1014"/>
      <c r="L313" s="1015"/>
    </row>
    <row r="314" spans="2:12" hidden="1" x14ac:dyDescent="0.25">
      <c r="B314" s="1017"/>
      <c r="C314" s="1018"/>
      <c r="D314" s="1018"/>
      <c r="E314" s="1018"/>
      <c r="F314" s="1018"/>
      <c r="G314" s="1019"/>
      <c r="H314" s="1017"/>
      <c r="I314" s="1018"/>
      <c r="J314" s="1018"/>
      <c r="K314" s="1018"/>
      <c r="L314" s="1019"/>
    </row>
    <row r="315" spans="2:12" ht="1.5" customHeight="1" thickBot="1" x14ac:dyDescent="0.3">
      <c r="B315" s="1023"/>
      <c r="C315" s="904"/>
      <c r="D315" s="904"/>
      <c r="E315" s="904"/>
      <c r="F315" s="904"/>
      <c r="G315" s="1024"/>
      <c r="H315" s="1023"/>
      <c r="I315" s="904"/>
      <c r="J315" s="904"/>
      <c r="K315" s="904"/>
      <c r="L315" s="1024"/>
    </row>
    <row r="316" spans="2:12" ht="25.5" customHeight="1" thickBot="1" x14ac:dyDescent="0.3">
      <c r="B316" s="1025"/>
      <c r="C316" s="1026"/>
      <c r="D316" s="1026"/>
      <c r="E316" s="1026"/>
      <c r="F316" s="1026"/>
      <c r="G316" s="1026"/>
      <c r="H316" s="1026"/>
      <c r="I316" s="1026"/>
      <c r="J316" s="1026"/>
      <c r="K316" s="1026"/>
      <c r="L316" s="1027"/>
    </row>
    <row r="317" spans="2:12" x14ac:dyDescent="0.25">
      <c r="B317" s="912" t="s">
        <v>688</v>
      </c>
      <c r="C317" s="913"/>
      <c r="D317" s="913"/>
      <c r="E317" s="913"/>
      <c r="F317" s="913"/>
      <c r="G317" s="914"/>
      <c r="H317" s="912" t="s">
        <v>689</v>
      </c>
      <c r="I317" s="913"/>
      <c r="J317" s="913"/>
      <c r="K317" s="913"/>
      <c r="L317" s="914"/>
    </row>
    <row r="318" spans="2:12" x14ac:dyDescent="0.25">
      <c r="B318" s="912"/>
      <c r="C318" s="913"/>
      <c r="D318" s="913"/>
      <c r="E318" s="913"/>
      <c r="F318" s="913"/>
      <c r="G318" s="914"/>
      <c r="H318" s="912"/>
      <c r="I318" s="913"/>
      <c r="J318" s="913"/>
      <c r="K318" s="913"/>
      <c r="L318" s="914"/>
    </row>
    <row r="319" spans="2:12" x14ac:dyDescent="0.25">
      <c r="B319" s="912"/>
      <c r="C319" s="913"/>
      <c r="D319" s="913"/>
      <c r="E319" s="913"/>
      <c r="F319" s="913"/>
      <c r="G319" s="914"/>
      <c r="H319" s="912"/>
      <c r="I319" s="913"/>
      <c r="J319" s="913"/>
      <c r="K319" s="913"/>
      <c r="L319" s="914"/>
    </row>
    <row r="320" spans="2:12" x14ac:dyDescent="0.25">
      <c r="B320" s="912"/>
      <c r="C320" s="913"/>
      <c r="D320" s="913"/>
      <c r="E320" s="913"/>
      <c r="F320" s="913"/>
      <c r="G320" s="914"/>
      <c r="H320" s="912"/>
      <c r="I320" s="913"/>
      <c r="J320" s="913"/>
      <c r="K320" s="913"/>
      <c r="L320" s="914"/>
    </row>
    <row r="321" spans="2:12" x14ac:dyDescent="0.25">
      <c r="B321" s="912"/>
      <c r="C321" s="913"/>
      <c r="D321" s="913"/>
      <c r="E321" s="913"/>
      <c r="F321" s="913"/>
      <c r="G321" s="914"/>
      <c r="H321" s="912"/>
      <c r="I321" s="913"/>
      <c r="J321" s="913"/>
      <c r="K321" s="913"/>
      <c r="L321" s="914"/>
    </row>
    <row r="322" spans="2:12" x14ac:dyDescent="0.25">
      <c r="B322" s="912"/>
      <c r="C322" s="913"/>
      <c r="D322" s="913"/>
      <c r="E322" s="913"/>
      <c r="F322" s="913"/>
      <c r="G322" s="914"/>
      <c r="H322" s="912"/>
      <c r="I322" s="913"/>
      <c r="J322" s="913"/>
      <c r="K322" s="913"/>
      <c r="L322" s="914"/>
    </row>
    <row r="323" spans="2:12" x14ac:dyDescent="0.25">
      <c r="B323" s="912"/>
      <c r="C323" s="913"/>
      <c r="D323" s="913"/>
      <c r="E323" s="913"/>
      <c r="F323" s="913"/>
      <c r="G323" s="914"/>
      <c r="H323" s="912"/>
      <c r="I323" s="913"/>
      <c r="J323" s="913"/>
      <c r="K323" s="913"/>
      <c r="L323" s="914"/>
    </row>
    <row r="324" spans="2:12" x14ac:dyDescent="0.25">
      <c r="B324" s="912"/>
      <c r="C324" s="913"/>
      <c r="D324" s="913"/>
      <c r="E324" s="913"/>
      <c r="F324" s="913"/>
      <c r="G324" s="914"/>
      <c r="H324" s="912"/>
      <c r="I324" s="913"/>
      <c r="J324" s="913"/>
      <c r="K324" s="913"/>
      <c r="L324" s="914"/>
    </row>
    <row r="325" spans="2:12" x14ac:dyDescent="0.25">
      <c r="B325" s="912"/>
      <c r="C325" s="913"/>
      <c r="D325" s="913"/>
      <c r="E325" s="913"/>
      <c r="F325" s="913"/>
      <c r="G325" s="914"/>
      <c r="H325" s="912"/>
      <c r="I325" s="913"/>
      <c r="J325" s="913"/>
      <c r="K325" s="913"/>
      <c r="L325" s="914"/>
    </row>
    <row r="326" spans="2:12" x14ac:dyDescent="0.25">
      <c r="B326" s="912"/>
      <c r="C326" s="913"/>
      <c r="D326" s="913"/>
      <c r="E326" s="913"/>
      <c r="F326" s="913"/>
      <c r="G326" s="914"/>
      <c r="H326" s="912"/>
      <c r="I326" s="913"/>
      <c r="J326" s="913"/>
      <c r="K326" s="913"/>
      <c r="L326" s="914"/>
    </row>
    <row r="327" spans="2:12" x14ac:dyDescent="0.25">
      <c r="B327" s="912"/>
      <c r="C327" s="913"/>
      <c r="D327" s="913"/>
      <c r="E327" s="913"/>
      <c r="F327" s="913"/>
      <c r="G327" s="914"/>
      <c r="H327" s="912"/>
      <c r="I327" s="913"/>
      <c r="J327" s="913"/>
      <c r="K327" s="913"/>
      <c r="L327" s="914"/>
    </row>
    <row r="328" spans="2:12" x14ac:dyDescent="0.25">
      <c r="B328" s="912"/>
      <c r="C328" s="913"/>
      <c r="D328" s="913"/>
      <c r="E328" s="913"/>
      <c r="F328" s="913"/>
      <c r="G328" s="914"/>
      <c r="H328" s="912"/>
      <c r="I328" s="913"/>
      <c r="J328" s="913"/>
      <c r="K328" s="913"/>
      <c r="L328" s="914"/>
    </row>
    <row r="329" spans="2:12" x14ac:dyDescent="0.25">
      <c r="B329" s="912"/>
      <c r="C329" s="913"/>
      <c r="D329" s="913"/>
      <c r="E329" s="913"/>
      <c r="F329" s="913"/>
      <c r="G329" s="914"/>
      <c r="H329" s="912"/>
      <c r="I329" s="913"/>
      <c r="J329" s="913"/>
      <c r="K329" s="913"/>
      <c r="L329" s="914"/>
    </row>
    <row r="330" spans="2:12" x14ac:dyDescent="0.25">
      <c r="B330" s="1013"/>
      <c r="C330" s="1014"/>
      <c r="D330" s="1014"/>
      <c r="E330" s="1014"/>
      <c r="F330" s="1014"/>
      <c r="G330" s="1015"/>
      <c r="H330" s="1013"/>
      <c r="I330" s="1014"/>
      <c r="J330" s="1014"/>
      <c r="K330" s="1014"/>
      <c r="L330" s="1015"/>
    </row>
    <row r="331" spans="2:12" ht="15" customHeight="1" x14ac:dyDescent="0.25">
      <c r="B331" s="1002"/>
      <c r="C331" s="1003"/>
      <c r="D331" s="1003"/>
      <c r="E331" s="1003"/>
      <c r="F331" s="1003"/>
      <c r="G331" s="1004"/>
      <c r="H331" s="1002"/>
      <c r="I331" s="1003"/>
      <c r="J331" s="1003"/>
      <c r="K331" s="1003"/>
      <c r="L331" s="1004"/>
    </row>
    <row r="332" spans="2:12" x14ac:dyDescent="0.25">
      <c r="B332" s="1005"/>
      <c r="C332" s="1006"/>
      <c r="D332" s="1006"/>
      <c r="E332" s="1006"/>
      <c r="F332" s="1006"/>
      <c r="G332" s="1007"/>
      <c r="H332" s="1005"/>
      <c r="I332" s="1006"/>
      <c r="J332" s="1006"/>
      <c r="K332" s="1006"/>
      <c r="L332" s="1007"/>
    </row>
    <row r="333" spans="2:12" x14ac:dyDescent="0.25">
      <c r="B333" s="912" t="s">
        <v>688</v>
      </c>
      <c r="C333" s="913"/>
      <c r="D333" s="913"/>
      <c r="E333" s="913"/>
      <c r="F333" s="913"/>
      <c r="G333" s="914"/>
      <c r="H333" s="912" t="s">
        <v>689</v>
      </c>
      <c r="I333" s="913"/>
      <c r="J333" s="913"/>
      <c r="K333" s="913"/>
      <c r="L333" s="914"/>
    </row>
    <row r="334" spans="2:12" x14ac:dyDescent="0.25">
      <c r="B334" s="912"/>
      <c r="C334" s="913"/>
      <c r="D334" s="913"/>
      <c r="E334" s="913"/>
      <c r="F334" s="913"/>
      <c r="G334" s="914"/>
      <c r="H334" s="912"/>
      <c r="I334" s="913"/>
      <c r="J334" s="913"/>
      <c r="K334" s="913"/>
      <c r="L334" s="914"/>
    </row>
    <row r="335" spans="2:12" x14ac:dyDescent="0.25">
      <c r="B335" s="912"/>
      <c r="C335" s="913"/>
      <c r="D335" s="913"/>
      <c r="E335" s="913"/>
      <c r="F335" s="913"/>
      <c r="G335" s="914"/>
      <c r="H335" s="912"/>
      <c r="I335" s="913"/>
      <c r="J335" s="913"/>
      <c r="K335" s="913"/>
      <c r="L335" s="914"/>
    </row>
    <row r="336" spans="2:12" x14ac:dyDescent="0.25">
      <c r="B336" s="912"/>
      <c r="C336" s="913"/>
      <c r="D336" s="913"/>
      <c r="E336" s="913"/>
      <c r="F336" s="913"/>
      <c r="G336" s="914"/>
      <c r="H336" s="912"/>
      <c r="I336" s="913"/>
      <c r="J336" s="913"/>
      <c r="K336" s="913"/>
      <c r="L336" s="914"/>
    </row>
    <row r="337" spans="2:12" x14ac:dyDescent="0.25">
      <c r="B337" s="912"/>
      <c r="C337" s="913"/>
      <c r="D337" s="913"/>
      <c r="E337" s="913"/>
      <c r="F337" s="913"/>
      <c r="G337" s="914"/>
      <c r="H337" s="912"/>
      <c r="I337" s="913"/>
      <c r="J337" s="913"/>
      <c r="K337" s="913"/>
      <c r="L337" s="914"/>
    </row>
    <row r="338" spans="2:12" x14ac:dyDescent="0.25">
      <c r="B338" s="912"/>
      <c r="C338" s="913"/>
      <c r="D338" s="913"/>
      <c r="E338" s="913"/>
      <c r="F338" s="913"/>
      <c r="G338" s="914"/>
      <c r="H338" s="912"/>
      <c r="I338" s="913"/>
      <c r="J338" s="913"/>
      <c r="K338" s="913"/>
      <c r="L338" s="914"/>
    </row>
    <row r="339" spans="2:12" x14ac:dyDescent="0.25">
      <c r="B339" s="912"/>
      <c r="C339" s="913"/>
      <c r="D339" s="913"/>
      <c r="E339" s="913"/>
      <c r="F339" s="913"/>
      <c r="G339" s="914"/>
      <c r="H339" s="912"/>
      <c r="I339" s="913"/>
      <c r="J339" s="913"/>
      <c r="K339" s="913"/>
      <c r="L339" s="914"/>
    </row>
    <row r="340" spans="2:12" x14ac:dyDescent="0.25">
      <c r="B340" s="912"/>
      <c r="C340" s="913"/>
      <c r="D340" s="913"/>
      <c r="E340" s="913"/>
      <c r="F340" s="913"/>
      <c r="G340" s="914"/>
      <c r="H340" s="912"/>
      <c r="I340" s="913"/>
      <c r="J340" s="913"/>
      <c r="K340" s="913"/>
      <c r="L340" s="914"/>
    </row>
    <row r="341" spans="2:12" x14ac:dyDescent="0.25">
      <c r="B341" s="912"/>
      <c r="C341" s="913"/>
      <c r="D341" s="913"/>
      <c r="E341" s="913"/>
      <c r="F341" s="913"/>
      <c r="G341" s="914"/>
      <c r="H341" s="912"/>
      <c r="I341" s="913"/>
      <c r="J341" s="913"/>
      <c r="K341" s="913"/>
      <c r="L341" s="914"/>
    </row>
    <row r="342" spans="2:12" x14ac:dyDescent="0.25">
      <c r="B342" s="912"/>
      <c r="C342" s="913"/>
      <c r="D342" s="913"/>
      <c r="E342" s="913"/>
      <c r="F342" s="913"/>
      <c r="G342" s="914"/>
      <c r="H342" s="912"/>
      <c r="I342" s="913"/>
      <c r="J342" s="913"/>
      <c r="K342" s="913"/>
      <c r="L342" s="914"/>
    </row>
    <row r="343" spans="2:12" x14ac:dyDescent="0.25">
      <c r="B343" s="912"/>
      <c r="C343" s="913"/>
      <c r="D343" s="913"/>
      <c r="E343" s="913"/>
      <c r="F343" s="913"/>
      <c r="G343" s="914"/>
      <c r="H343" s="912"/>
      <c r="I343" s="913"/>
      <c r="J343" s="913"/>
      <c r="K343" s="913"/>
      <c r="L343" s="914"/>
    </row>
    <row r="344" spans="2:12" x14ac:dyDescent="0.25">
      <c r="B344" s="912"/>
      <c r="C344" s="913"/>
      <c r="D344" s="913"/>
      <c r="E344" s="913"/>
      <c r="F344" s="913"/>
      <c r="G344" s="914"/>
      <c r="H344" s="912"/>
      <c r="I344" s="913"/>
      <c r="J344" s="913"/>
      <c r="K344" s="913"/>
      <c r="L344" s="914"/>
    </row>
    <row r="345" spans="2:12" x14ac:dyDescent="0.25">
      <c r="B345" s="912"/>
      <c r="C345" s="913"/>
      <c r="D345" s="913"/>
      <c r="E345" s="913"/>
      <c r="F345" s="913"/>
      <c r="G345" s="914"/>
      <c r="H345" s="912"/>
      <c r="I345" s="913"/>
      <c r="J345" s="913"/>
      <c r="K345" s="913"/>
      <c r="L345" s="914"/>
    </row>
    <row r="346" spans="2:12" x14ac:dyDescent="0.25">
      <c r="B346" s="1013"/>
      <c r="C346" s="1014"/>
      <c r="D346" s="1014"/>
      <c r="E346" s="1014"/>
      <c r="F346" s="1014"/>
      <c r="G346" s="1015"/>
      <c r="H346" s="1013"/>
      <c r="I346" s="1014"/>
      <c r="J346" s="1014"/>
      <c r="K346" s="1014"/>
      <c r="L346" s="1015"/>
    </row>
    <row r="347" spans="2:12" x14ac:dyDescent="0.25">
      <c r="B347" s="1002"/>
      <c r="C347" s="1008"/>
      <c r="D347" s="1008"/>
      <c r="E347" s="1008"/>
      <c r="F347" s="1008"/>
      <c r="G347" s="1009"/>
      <c r="H347" s="1002"/>
      <c r="I347" s="1008"/>
      <c r="J347" s="1008"/>
      <c r="K347" s="1008"/>
      <c r="L347" s="1009"/>
    </row>
    <row r="348" spans="2:12" x14ac:dyDescent="0.25">
      <c r="B348" s="1010"/>
      <c r="C348" s="1011"/>
      <c r="D348" s="1011"/>
      <c r="E348" s="1011"/>
      <c r="F348" s="1011"/>
      <c r="G348" s="1012"/>
      <c r="H348" s="1010"/>
      <c r="I348" s="1011"/>
      <c r="J348" s="1011"/>
      <c r="K348" s="1011"/>
      <c r="L348" s="1012"/>
    </row>
    <row r="349" spans="2:12" hidden="1" x14ac:dyDescent="0.25">
      <c r="B349" s="912"/>
      <c r="C349" s="913"/>
      <c r="D349" s="913"/>
      <c r="E349" s="913"/>
      <c r="F349" s="913"/>
      <c r="G349" s="914"/>
      <c r="H349" s="912"/>
      <c r="I349" s="913"/>
      <c r="J349" s="913"/>
      <c r="K349" s="913"/>
      <c r="L349" s="914"/>
    </row>
    <row r="350" spans="2:12" hidden="1" x14ac:dyDescent="0.25">
      <c r="B350" s="912"/>
      <c r="C350" s="913"/>
      <c r="D350" s="913"/>
      <c r="E350" s="913"/>
      <c r="F350" s="913"/>
      <c r="G350" s="914"/>
      <c r="H350" s="912"/>
      <c r="I350" s="913"/>
      <c r="J350" s="913"/>
      <c r="K350" s="913"/>
      <c r="L350" s="914"/>
    </row>
    <row r="351" spans="2:12" hidden="1" x14ac:dyDescent="0.25">
      <c r="B351" s="912"/>
      <c r="C351" s="913"/>
      <c r="D351" s="913"/>
      <c r="E351" s="913"/>
      <c r="F351" s="913"/>
      <c r="G351" s="914"/>
      <c r="H351" s="912"/>
      <c r="I351" s="913"/>
      <c r="J351" s="913"/>
      <c r="K351" s="913"/>
      <c r="L351" s="914"/>
    </row>
    <row r="352" spans="2:12" hidden="1" x14ac:dyDescent="0.25">
      <c r="B352" s="912"/>
      <c r="C352" s="913"/>
      <c r="D352" s="913"/>
      <c r="E352" s="913"/>
      <c r="F352" s="913"/>
      <c r="G352" s="914"/>
      <c r="H352" s="912"/>
      <c r="I352" s="913"/>
      <c r="J352" s="913"/>
      <c r="K352" s="913"/>
      <c r="L352" s="914"/>
    </row>
    <row r="353" spans="2:12" hidden="1" x14ac:dyDescent="0.25">
      <c r="B353" s="912"/>
      <c r="C353" s="913"/>
      <c r="D353" s="913"/>
      <c r="E353" s="913"/>
      <c r="F353" s="913"/>
      <c r="G353" s="914"/>
      <c r="H353" s="912"/>
      <c r="I353" s="913"/>
      <c r="J353" s="913"/>
      <c r="K353" s="913"/>
      <c r="L353" s="914"/>
    </row>
    <row r="354" spans="2:12" hidden="1" x14ac:dyDescent="0.25">
      <c r="B354" s="912"/>
      <c r="C354" s="913"/>
      <c r="D354" s="913"/>
      <c r="E354" s="913"/>
      <c r="F354" s="913"/>
      <c r="G354" s="914"/>
      <c r="H354" s="912"/>
      <c r="I354" s="913"/>
      <c r="J354" s="913"/>
      <c r="K354" s="913"/>
      <c r="L354" s="914"/>
    </row>
    <row r="355" spans="2:12" hidden="1" x14ac:dyDescent="0.25">
      <c r="B355" s="912"/>
      <c r="C355" s="913"/>
      <c r="D355" s="913"/>
      <c r="E355" s="913"/>
      <c r="F355" s="913"/>
      <c r="G355" s="914"/>
      <c r="H355" s="912"/>
      <c r="I355" s="913"/>
      <c r="J355" s="913"/>
      <c r="K355" s="913"/>
      <c r="L355" s="914"/>
    </row>
    <row r="356" spans="2:12" hidden="1" x14ac:dyDescent="0.25">
      <c r="B356" s="912"/>
      <c r="C356" s="913"/>
      <c r="D356" s="913"/>
      <c r="E356" s="913"/>
      <c r="F356" s="913"/>
      <c r="G356" s="914"/>
      <c r="H356" s="912"/>
      <c r="I356" s="913"/>
      <c r="J356" s="913"/>
      <c r="K356" s="913"/>
      <c r="L356" s="914"/>
    </row>
    <row r="357" spans="2:12" hidden="1" x14ac:dyDescent="0.25">
      <c r="B357" s="912"/>
      <c r="C357" s="913"/>
      <c r="D357" s="913"/>
      <c r="E357" s="913"/>
      <c r="F357" s="913"/>
      <c r="G357" s="914"/>
      <c r="H357" s="912"/>
      <c r="I357" s="913"/>
      <c r="J357" s="913"/>
      <c r="K357" s="913"/>
      <c r="L357" s="914"/>
    </row>
    <row r="358" spans="2:12" hidden="1" x14ac:dyDescent="0.25">
      <c r="B358" s="912"/>
      <c r="C358" s="913"/>
      <c r="D358" s="913"/>
      <c r="E358" s="913"/>
      <c r="F358" s="913"/>
      <c r="G358" s="914"/>
      <c r="H358" s="912"/>
      <c r="I358" s="913"/>
      <c r="J358" s="913"/>
      <c r="K358" s="913"/>
      <c r="L358" s="914"/>
    </row>
    <row r="359" spans="2:12" hidden="1" x14ac:dyDescent="0.25">
      <c r="B359" s="912"/>
      <c r="C359" s="913"/>
      <c r="D359" s="913"/>
      <c r="E359" s="913"/>
      <c r="F359" s="913"/>
      <c r="G359" s="914"/>
      <c r="H359" s="912"/>
      <c r="I359" s="913"/>
      <c r="J359" s="913"/>
      <c r="K359" s="913"/>
      <c r="L359" s="914"/>
    </row>
    <row r="360" spans="2:12" hidden="1" x14ac:dyDescent="0.25">
      <c r="B360" s="912"/>
      <c r="C360" s="913"/>
      <c r="D360" s="913"/>
      <c r="E360" s="913"/>
      <c r="F360" s="913"/>
      <c r="G360" s="914"/>
      <c r="H360" s="912"/>
      <c r="I360" s="913"/>
      <c r="J360" s="913"/>
      <c r="K360" s="913"/>
      <c r="L360" s="914"/>
    </row>
    <row r="361" spans="2:12" hidden="1" x14ac:dyDescent="0.25">
      <c r="B361" s="912"/>
      <c r="C361" s="913"/>
      <c r="D361" s="913"/>
      <c r="E361" s="913"/>
      <c r="F361" s="913"/>
      <c r="G361" s="914"/>
      <c r="H361" s="912"/>
      <c r="I361" s="913"/>
      <c r="J361" s="913"/>
      <c r="K361" s="913"/>
      <c r="L361" s="914"/>
    </row>
    <row r="362" spans="2:12" hidden="1" x14ac:dyDescent="0.25">
      <c r="B362" s="1013"/>
      <c r="C362" s="1014"/>
      <c r="D362" s="1014"/>
      <c r="E362" s="1014"/>
      <c r="F362" s="1014"/>
      <c r="G362" s="1015"/>
      <c r="H362" s="1013"/>
      <c r="I362" s="1014"/>
      <c r="J362" s="1014"/>
      <c r="K362" s="1014"/>
      <c r="L362" s="1015"/>
    </row>
    <row r="363" spans="2:12" hidden="1" x14ac:dyDescent="0.25">
      <c r="B363" s="1002"/>
      <c r="C363" s="1008"/>
      <c r="D363" s="1008"/>
      <c r="E363" s="1008"/>
      <c r="F363" s="1008"/>
      <c r="G363" s="1009"/>
      <c r="H363" s="1017"/>
      <c r="I363" s="1018"/>
      <c r="J363" s="1018"/>
      <c r="K363" s="1018"/>
      <c r="L363" s="1019"/>
    </row>
    <row r="364" spans="2:12" hidden="1" x14ac:dyDescent="0.25">
      <c r="B364" s="1010"/>
      <c r="C364" s="1011"/>
      <c r="D364" s="1011"/>
      <c r="E364" s="1011"/>
      <c r="F364" s="1011"/>
      <c r="G364" s="1012"/>
      <c r="H364" s="1020"/>
      <c r="I364" s="1021"/>
      <c r="J364" s="1021"/>
      <c r="K364" s="1021"/>
      <c r="L364" s="1022"/>
    </row>
    <row r="365" spans="2:12" hidden="1" x14ac:dyDescent="0.25">
      <c r="B365" s="912"/>
      <c r="C365" s="913"/>
      <c r="D365" s="913"/>
      <c r="E365" s="913"/>
      <c r="F365" s="913"/>
      <c r="G365" s="914"/>
      <c r="H365" s="912"/>
      <c r="I365" s="913"/>
      <c r="J365" s="913"/>
      <c r="K365" s="913"/>
      <c r="L365" s="914"/>
    </row>
    <row r="366" spans="2:12" hidden="1" x14ac:dyDescent="0.25">
      <c r="B366" s="912"/>
      <c r="C366" s="913"/>
      <c r="D366" s="913"/>
      <c r="E366" s="913"/>
      <c r="F366" s="913"/>
      <c r="G366" s="914"/>
      <c r="H366" s="912"/>
      <c r="I366" s="913"/>
      <c r="J366" s="913"/>
      <c r="K366" s="913"/>
      <c r="L366" s="914"/>
    </row>
    <row r="367" spans="2:12" hidden="1" x14ac:dyDescent="0.25">
      <c r="B367" s="912"/>
      <c r="C367" s="913"/>
      <c r="D367" s="913"/>
      <c r="E367" s="913"/>
      <c r="F367" s="913"/>
      <c r="G367" s="914"/>
      <c r="H367" s="912"/>
      <c r="I367" s="913"/>
      <c r="J367" s="913"/>
      <c r="K367" s="913"/>
      <c r="L367" s="914"/>
    </row>
    <row r="368" spans="2:12" hidden="1" x14ac:dyDescent="0.25">
      <c r="B368" s="912"/>
      <c r="C368" s="913"/>
      <c r="D368" s="913"/>
      <c r="E368" s="913"/>
      <c r="F368" s="913"/>
      <c r="G368" s="914"/>
      <c r="H368" s="912"/>
      <c r="I368" s="913"/>
      <c r="J368" s="913"/>
      <c r="K368" s="913"/>
      <c r="L368" s="914"/>
    </row>
    <row r="369" spans="2:12" hidden="1" x14ac:dyDescent="0.25">
      <c r="B369" s="912"/>
      <c r="C369" s="913"/>
      <c r="D369" s="913"/>
      <c r="E369" s="913"/>
      <c r="F369" s="913"/>
      <c r="G369" s="914"/>
      <c r="H369" s="912"/>
      <c r="I369" s="913"/>
      <c r="J369" s="913"/>
      <c r="K369" s="913"/>
      <c r="L369" s="914"/>
    </row>
    <row r="370" spans="2:12" hidden="1" x14ac:dyDescent="0.25">
      <c r="B370" s="912"/>
      <c r="C370" s="913"/>
      <c r="D370" s="913"/>
      <c r="E370" s="913"/>
      <c r="F370" s="913"/>
      <c r="G370" s="914"/>
      <c r="H370" s="912"/>
      <c r="I370" s="913"/>
      <c r="J370" s="913"/>
      <c r="K370" s="913"/>
      <c r="L370" s="914"/>
    </row>
    <row r="371" spans="2:12" hidden="1" x14ac:dyDescent="0.25">
      <c r="B371" s="912"/>
      <c r="C371" s="913"/>
      <c r="D371" s="913"/>
      <c r="E371" s="913"/>
      <c r="F371" s="913"/>
      <c r="G371" s="914"/>
      <c r="H371" s="912"/>
      <c r="I371" s="913"/>
      <c r="J371" s="913"/>
      <c r="K371" s="913"/>
      <c r="L371" s="914"/>
    </row>
    <row r="372" spans="2:12" hidden="1" x14ac:dyDescent="0.25">
      <c r="B372" s="912"/>
      <c r="C372" s="913"/>
      <c r="D372" s="913"/>
      <c r="E372" s="913"/>
      <c r="F372" s="913"/>
      <c r="G372" s="914"/>
      <c r="H372" s="912"/>
      <c r="I372" s="913"/>
      <c r="J372" s="913"/>
      <c r="K372" s="913"/>
      <c r="L372" s="914"/>
    </row>
    <row r="373" spans="2:12" hidden="1" x14ac:dyDescent="0.25">
      <c r="B373" s="912"/>
      <c r="C373" s="913"/>
      <c r="D373" s="913"/>
      <c r="E373" s="913"/>
      <c r="F373" s="913"/>
      <c r="G373" s="914"/>
      <c r="H373" s="912"/>
      <c r="I373" s="913"/>
      <c r="J373" s="913"/>
      <c r="K373" s="913"/>
      <c r="L373" s="914"/>
    </row>
    <row r="374" spans="2:12" hidden="1" x14ac:dyDescent="0.25">
      <c r="B374" s="912"/>
      <c r="C374" s="913"/>
      <c r="D374" s="913"/>
      <c r="E374" s="913"/>
      <c r="F374" s="913"/>
      <c r="G374" s="914"/>
      <c r="H374" s="912"/>
      <c r="I374" s="913"/>
      <c r="J374" s="913"/>
      <c r="K374" s="913"/>
      <c r="L374" s="914"/>
    </row>
    <row r="375" spans="2:12" hidden="1" x14ac:dyDescent="0.25">
      <c r="B375" s="912"/>
      <c r="C375" s="913"/>
      <c r="D375" s="913"/>
      <c r="E375" s="913"/>
      <c r="F375" s="913"/>
      <c r="G375" s="914"/>
      <c r="H375" s="912"/>
      <c r="I375" s="913"/>
      <c r="J375" s="913"/>
      <c r="K375" s="913"/>
      <c r="L375" s="914"/>
    </row>
    <row r="376" spans="2:12" hidden="1" x14ac:dyDescent="0.25">
      <c r="B376" s="912"/>
      <c r="C376" s="913"/>
      <c r="D376" s="913"/>
      <c r="E376" s="913"/>
      <c r="F376" s="913"/>
      <c r="G376" s="914"/>
      <c r="H376" s="912"/>
      <c r="I376" s="913"/>
      <c r="J376" s="913"/>
      <c r="K376" s="913"/>
      <c r="L376" s="914"/>
    </row>
    <row r="377" spans="2:12" hidden="1" x14ac:dyDescent="0.25">
      <c r="B377" s="912"/>
      <c r="C377" s="913"/>
      <c r="D377" s="913"/>
      <c r="E377" s="913"/>
      <c r="F377" s="913"/>
      <c r="G377" s="914"/>
      <c r="H377" s="912"/>
      <c r="I377" s="913"/>
      <c r="J377" s="913"/>
      <c r="K377" s="913"/>
      <c r="L377" s="914"/>
    </row>
    <row r="378" spans="2:12" hidden="1" x14ac:dyDescent="0.25">
      <c r="B378" s="1013"/>
      <c r="C378" s="1014"/>
      <c r="D378" s="1014"/>
      <c r="E378" s="1014"/>
      <c r="F378" s="1014"/>
      <c r="G378" s="1015"/>
      <c r="H378" s="1013"/>
      <c r="I378" s="1014"/>
      <c r="J378" s="1014"/>
      <c r="K378" s="1014"/>
      <c r="L378" s="1015"/>
    </row>
    <row r="379" spans="2:12" hidden="1" x14ac:dyDescent="0.25">
      <c r="B379" s="1016"/>
      <c r="C379" s="1008"/>
      <c r="D379" s="1008"/>
      <c r="E379" s="1008"/>
      <c r="F379" s="1008"/>
      <c r="G379" s="1009"/>
      <c r="H379" s="1017"/>
      <c r="I379" s="1018"/>
      <c r="J379" s="1018"/>
      <c r="K379" s="1018"/>
      <c r="L379" s="1019"/>
    </row>
    <row r="380" spans="2:12" hidden="1" x14ac:dyDescent="0.25">
      <c r="B380" s="1010"/>
      <c r="C380" s="1011"/>
      <c r="D380" s="1011"/>
      <c r="E380" s="1011"/>
      <c r="F380" s="1011"/>
      <c r="G380" s="1012"/>
      <c r="H380" s="1020"/>
      <c r="I380" s="1021"/>
      <c r="J380" s="1021"/>
      <c r="K380" s="1021"/>
      <c r="L380" s="1022"/>
    </row>
    <row r="381" spans="2:12" hidden="1" x14ac:dyDescent="0.25">
      <c r="B381" s="912"/>
      <c r="C381" s="913"/>
      <c r="D381" s="913"/>
      <c r="E381" s="913"/>
      <c r="F381" s="913"/>
      <c r="G381" s="914"/>
      <c r="H381" s="912"/>
      <c r="I381" s="913"/>
      <c r="J381" s="913"/>
      <c r="K381" s="913"/>
      <c r="L381" s="914"/>
    </row>
    <row r="382" spans="2:12" hidden="1" x14ac:dyDescent="0.25">
      <c r="B382" s="912"/>
      <c r="C382" s="913"/>
      <c r="D382" s="913"/>
      <c r="E382" s="913"/>
      <c r="F382" s="913"/>
      <c r="G382" s="914"/>
      <c r="H382" s="912"/>
      <c r="I382" s="913"/>
      <c r="J382" s="913"/>
      <c r="K382" s="913"/>
      <c r="L382" s="914"/>
    </row>
    <row r="383" spans="2:12" hidden="1" x14ac:dyDescent="0.25">
      <c r="B383" s="912"/>
      <c r="C383" s="913"/>
      <c r="D383" s="913"/>
      <c r="E383" s="913"/>
      <c r="F383" s="913"/>
      <c r="G383" s="914"/>
      <c r="H383" s="912"/>
      <c r="I383" s="913"/>
      <c r="J383" s="913"/>
      <c r="K383" s="913"/>
      <c r="L383" s="914"/>
    </row>
    <row r="384" spans="2:12" hidden="1" x14ac:dyDescent="0.25">
      <c r="B384" s="912"/>
      <c r="C384" s="913"/>
      <c r="D384" s="913"/>
      <c r="E384" s="913"/>
      <c r="F384" s="913"/>
      <c r="G384" s="914"/>
      <c r="H384" s="912"/>
      <c r="I384" s="913"/>
      <c r="J384" s="913"/>
      <c r="K384" s="913"/>
      <c r="L384" s="914"/>
    </row>
    <row r="385" spans="2:12" hidden="1" x14ac:dyDescent="0.25">
      <c r="B385" s="912"/>
      <c r="C385" s="913"/>
      <c r="D385" s="913"/>
      <c r="E385" s="913"/>
      <c r="F385" s="913"/>
      <c r="G385" s="914"/>
      <c r="H385" s="912"/>
      <c r="I385" s="913"/>
      <c r="J385" s="913"/>
      <c r="K385" s="913"/>
      <c r="L385" s="914"/>
    </row>
    <row r="386" spans="2:12" hidden="1" x14ac:dyDescent="0.25">
      <c r="B386" s="912"/>
      <c r="C386" s="913"/>
      <c r="D386" s="913"/>
      <c r="E386" s="913"/>
      <c r="F386" s="913"/>
      <c r="G386" s="914"/>
      <c r="H386" s="912"/>
      <c r="I386" s="913"/>
      <c r="J386" s="913"/>
      <c r="K386" s="913"/>
      <c r="L386" s="914"/>
    </row>
    <row r="387" spans="2:12" hidden="1" x14ac:dyDescent="0.25">
      <c r="B387" s="912"/>
      <c r="C387" s="913"/>
      <c r="D387" s="913"/>
      <c r="E387" s="913"/>
      <c r="F387" s="913"/>
      <c r="G387" s="914"/>
      <c r="H387" s="912"/>
      <c r="I387" s="913"/>
      <c r="J387" s="913"/>
      <c r="K387" s="913"/>
      <c r="L387" s="914"/>
    </row>
    <row r="388" spans="2:12" hidden="1" x14ac:dyDescent="0.25">
      <c r="B388" s="912"/>
      <c r="C388" s="913"/>
      <c r="D388" s="913"/>
      <c r="E388" s="913"/>
      <c r="F388" s="913"/>
      <c r="G388" s="914"/>
      <c r="H388" s="912"/>
      <c r="I388" s="913"/>
      <c r="J388" s="913"/>
      <c r="K388" s="913"/>
      <c r="L388" s="914"/>
    </row>
    <row r="389" spans="2:12" hidden="1" x14ac:dyDescent="0.25">
      <c r="B389" s="912"/>
      <c r="C389" s="913"/>
      <c r="D389" s="913"/>
      <c r="E389" s="913"/>
      <c r="F389" s="913"/>
      <c r="G389" s="914"/>
      <c r="H389" s="912"/>
      <c r="I389" s="913"/>
      <c r="J389" s="913"/>
      <c r="K389" s="913"/>
      <c r="L389" s="914"/>
    </row>
    <row r="390" spans="2:12" hidden="1" x14ac:dyDescent="0.25">
      <c r="B390" s="912"/>
      <c r="C390" s="913"/>
      <c r="D390" s="913"/>
      <c r="E390" s="913"/>
      <c r="F390" s="913"/>
      <c r="G390" s="914"/>
      <c r="H390" s="912"/>
      <c r="I390" s="913"/>
      <c r="J390" s="913"/>
      <c r="K390" s="913"/>
      <c r="L390" s="914"/>
    </row>
    <row r="391" spans="2:12" hidden="1" x14ac:dyDescent="0.25">
      <c r="B391" s="912"/>
      <c r="C391" s="913"/>
      <c r="D391" s="913"/>
      <c r="E391" s="913"/>
      <c r="F391" s="913"/>
      <c r="G391" s="914"/>
      <c r="H391" s="912"/>
      <c r="I391" s="913"/>
      <c r="J391" s="913"/>
      <c r="K391" s="913"/>
      <c r="L391" s="914"/>
    </row>
    <row r="392" spans="2:12" hidden="1" x14ac:dyDescent="0.25">
      <c r="B392" s="912"/>
      <c r="C392" s="913"/>
      <c r="D392" s="913"/>
      <c r="E392" s="913"/>
      <c r="F392" s="913"/>
      <c r="G392" s="914"/>
      <c r="H392" s="912"/>
      <c r="I392" s="913"/>
      <c r="J392" s="913"/>
      <c r="K392" s="913"/>
      <c r="L392" s="914"/>
    </row>
    <row r="393" spans="2:12" hidden="1" x14ac:dyDescent="0.25">
      <c r="B393" s="912"/>
      <c r="C393" s="913"/>
      <c r="D393" s="913"/>
      <c r="E393" s="913"/>
      <c r="F393" s="913"/>
      <c r="G393" s="914"/>
      <c r="H393" s="912"/>
      <c r="I393" s="913"/>
      <c r="J393" s="913"/>
      <c r="K393" s="913"/>
      <c r="L393" s="914"/>
    </row>
    <row r="394" spans="2:12" hidden="1" x14ac:dyDescent="0.25">
      <c r="B394" s="1013"/>
      <c r="C394" s="1014"/>
      <c r="D394" s="1014"/>
      <c r="E394" s="1014"/>
      <c r="F394" s="1014"/>
      <c r="G394" s="1015"/>
      <c r="H394" s="1013"/>
      <c r="I394" s="1014"/>
      <c r="J394" s="1014"/>
      <c r="K394" s="1014"/>
      <c r="L394" s="1015"/>
    </row>
    <row r="395" spans="2:12" hidden="1" x14ac:dyDescent="0.25">
      <c r="B395" s="1016"/>
      <c r="C395" s="1008"/>
      <c r="D395" s="1008"/>
      <c r="E395" s="1008"/>
      <c r="F395" s="1008"/>
      <c r="G395" s="1009"/>
      <c r="H395" s="1017"/>
      <c r="I395" s="1018"/>
      <c r="J395" s="1018"/>
      <c r="K395" s="1018"/>
      <c r="L395" s="1019"/>
    </row>
    <row r="396" spans="2:12" hidden="1" x14ac:dyDescent="0.25">
      <c r="B396" s="1010"/>
      <c r="C396" s="1011"/>
      <c r="D396" s="1011"/>
      <c r="E396" s="1011"/>
      <c r="F396" s="1011"/>
      <c r="G396" s="1012"/>
      <c r="H396" s="1020"/>
      <c r="I396" s="1021"/>
      <c r="J396" s="1021"/>
      <c r="K396" s="1021"/>
      <c r="L396" s="1022"/>
    </row>
    <row r="397" spans="2:12" hidden="1" x14ac:dyDescent="0.25">
      <c r="B397" s="912"/>
      <c r="C397" s="913"/>
      <c r="D397" s="913"/>
      <c r="E397" s="913"/>
      <c r="F397" s="913"/>
      <c r="G397" s="914"/>
      <c r="H397" s="912"/>
      <c r="I397" s="913"/>
      <c r="J397" s="913"/>
      <c r="K397" s="913"/>
      <c r="L397" s="914"/>
    </row>
    <row r="398" spans="2:12" hidden="1" x14ac:dyDescent="0.25">
      <c r="B398" s="912"/>
      <c r="C398" s="913"/>
      <c r="D398" s="913"/>
      <c r="E398" s="913"/>
      <c r="F398" s="913"/>
      <c r="G398" s="914"/>
      <c r="H398" s="912"/>
      <c r="I398" s="913"/>
      <c r="J398" s="913"/>
      <c r="K398" s="913"/>
      <c r="L398" s="914"/>
    </row>
    <row r="399" spans="2:12" hidden="1" x14ac:dyDescent="0.25">
      <c r="B399" s="912"/>
      <c r="C399" s="913"/>
      <c r="D399" s="913"/>
      <c r="E399" s="913"/>
      <c r="F399" s="913"/>
      <c r="G399" s="914"/>
      <c r="H399" s="912"/>
      <c r="I399" s="913"/>
      <c r="J399" s="913"/>
      <c r="K399" s="913"/>
      <c r="L399" s="914"/>
    </row>
    <row r="400" spans="2:12" hidden="1" x14ac:dyDescent="0.25">
      <c r="B400" s="912"/>
      <c r="C400" s="913"/>
      <c r="D400" s="913"/>
      <c r="E400" s="913"/>
      <c r="F400" s="913"/>
      <c r="G400" s="914"/>
      <c r="H400" s="912"/>
      <c r="I400" s="913"/>
      <c r="J400" s="913"/>
      <c r="K400" s="913"/>
      <c r="L400" s="914"/>
    </row>
    <row r="401" spans="2:12" hidden="1" x14ac:dyDescent="0.25">
      <c r="B401" s="912"/>
      <c r="C401" s="913"/>
      <c r="D401" s="913"/>
      <c r="E401" s="913"/>
      <c r="F401" s="913"/>
      <c r="G401" s="914"/>
      <c r="H401" s="912"/>
      <c r="I401" s="913"/>
      <c r="J401" s="913"/>
      <c r="K401" s="913"/>
      <c r="L401" s="914"/>
    </row>
    <row r="402" spans="2:12" hidden="1" x14ac:dyDescent="0.25">
      <c r="B402" s="912"/>
      <c r="C402" s="913"/>
      <c r="D402" s="913"/>
      <c r="E402" s="913"/>
      <c r="F402" s="913"/>
      <c r="G402" s="914"/>
      <c r="H402" s="912"/>
      <c r="I402" s="913"/>
      <c r="J402" s="913"/>
      <c r="K402" s="913"/>
      <c r="L402" s="914"/>
    </row>
    <row r="403" spans="2:12" hidden="1" x14ac:dyDescent="0.25">
      <c r="B403" s="912"/>
      <c r="C403" s="913"/>
      <c r="D403" s="913"/>
      <c r="E403" s="913"/>
      <c r="F403" s="913"/>
      <c r="G403" s="914"/>
      <c r="H403" s="912"/>
      <c r="I403" s="913"/>
      <c r="J403" s="913"/>
      <c r="K403" s="913"/>
      <c r="L403" s="914"/>
    </row>
    <row r="404" spans="2:12" hidden="1" x14ac:dyDescent="0.25">
      <c r="B404" s="912"/>
      <c r="C404" s="913"/>
      <c r="D404" s="913"/>
      <c r="E404" s="913"/>
      <c r="F404" s="913"/>
      <c r="G404" s="914"/>
      <c r="H404" s="912"/>
      <c r="I404" s="913"/>
      <c r="J404" s="913"/>
      <c r="K404" s="913"/>
      <c r="L404" s="914"/>
    </row>
    <row r="405" spans="2:12" hidden="1" x14ac:dyDescent="0.25">
      <c r="B405" s="912"/>
      <c r="C405" s="913"/>
      <c r="D405" s="913"/>
      <c r="E405" s="913"/>
      <c r="F405" s="913"/>
      <c r="G405" s="914"/>
      <c r="H405" s="912"/>
      <c r="I405" s="913"/>
      <c r="J405" s="913"/>
      <c r="K405" s="913"/>
      <c r="L405" s="914"/>
    </row>
    <row r="406" spans="2:12" hidden="1" x14ac:dyDescent="0.25">
      <c r="B406" s="912"/>
      <c r="C406" s="913"/>
      <c r="D406" s="913"/>
      <c r="E406" s="913"/>
      <c r="F406" s="913"/>
      <c r="G406" s="914"/>
      <c r="H406" s="912"/>
      <c r="I406" s="913"/>
      <c r="J406" s="913"/>
      <c r="K406" s="913"/>
      <c r="L406" s="914"/>
    </row>
    <row r="407" spans="2:12" hidden="1" x14ac:dyDescent="0.25">
      <c r="B407" s="912"/>
      <c r="C407" s="913"/>
      <c r="D407" s="913"/>
      <c r="E407" s="913"/>
      <c r="F407" s="913"/>
      <c r="G407" s="914"/>
      <c r="H407" s="912"/>
      <c r="I407" s="913"/>
      <c r="J407" s="913"/>
      <c r="K407" s="913"/>
      <c r="L407" s="914"/>
    </row>
    <row r="408" spans="2:12" hidden="1" x14ac:dyDescent="0.25">
      <c r="B408" s="912"/>
      <c r="C408" s="913"/>
      <c r="D408" s="913"/>
      <c r="E408" s="913"/>
      <c r="F408" s="913"/>
      <c r="G408" s="914"/>
      <c r="H408" s="912"/>
      <c r="I408" s="913"/>
      <c r="J408" s="913"/>
      <c r="K408" s="913"/>
      <c r="L408" s="914"/>
    </row>
    <row r="409" spans="2:12" hidden="1" x14ac:dyDescent="0.25">
      <c r="B409" s="912"/>
      <c r="C409" s="913"/>
      <c r="D409" s="913"/>
      <c r="E409" s="913"/>
      <c r="F409" s="913"/>
      <c r="G409" s="914"/>
      <c r="H409" s="912"/>
      <c r="I409" s="913"/>
      <c r="J409" s="913"/>
      <c r="K409" s="913"/>
      <c r="L409" s="914"/>
    </row>
    <row r="410" spans="2:12" hidden="1" x14ac:dyDescent="0.25">
      <c r="B410" s="1013"/>
      <c r="C410" s="1014"/>
      <c r="D410" s="1014"/>
      <c r="E410" s="1014"/>
      <c r="F410" s="1014"/>
      <c r="G410" s="1015"/>
      <c r="H410" s="1013"/>
      <c r="I410" s="1014"/>
      <c r="J410" s="1014"/>
      <c r="K410" s="1014"/>
      <c r="L410" s="1015"/>
    </row>
    <row r="411" spans="2:12" hidden="1" x14ac:dyDescent="0.25">
      <c r="B411" s="1016"/>
      <c r="C411" s="1008"/>
      <c r="D411" s="1008"/>
      <c r="E411" s="1008"/>
      <c r="F411" s="1008"/>
      <c r="G411" s="1009"/>
      <c r="H411" s="1017"/>
      <c r="I411" s="1018"/>
      <c r="J411" s="1018"/>
      <c r="K411" s="1018"/>
      <c r="L411" s="1019"/>
    </row>
    <row r="412" spans="2:12" hidden="1" x14ac:dyDescent="0.25">
      <c r="B412" s="1010"/>
      <c r="C412" s="1011"/>
      <c r="D412" s="1011"/>
      <c r="E412" s="1011"/>
      <c r="F412" s="1011"/>
      <c r="G412" s="1012"/>
      <c r="H412" s="1020"/>
      <c r="I412" s="1021"/>
      <c r="J412" s="1021"/>
      <c r="K412" s="1021"/>
      <c r="L412" s="1022"/>
    </row>
    <row r="413" spans="2:12" hidden="1" x14ac:dyDescent="0.25">
      <c r="B413" s="912"/>
      <c r="C413" s="913"/>
      <c r="D413" s="913"/>
      <c r="E413" s="913"/>
      <c r="F413" s="913"/>
      <c r="G413" s="914"/>
      <c r="H413" s="912"/>
      <c r="I413" s="913"/>
      <c r="J413" s="913"/>
      <c r="K413" s="913"/>
      <c r="L413" s="914"/>
    </row>
    <row r="414" spans="2:12" hidden="1" x14ac:dyDescent="0.25">
      <c r="B414" s="912"/>
      <c r="C414" s="913"/>
      <c r="D414" s="913"/>
      <c r="E414" s="913"/>
      <c r="F414" s="913"/>
      <c r="G414" s="914"/>
      <c r="H414" s="912"/>
      <c r="I414" s="913"/>
      <c r="J414" s="913"/>
      <c r="K414" s="913"/>
      <c r="L414" s="914"/>
    </row>
    <row r="415" spans="2:12" hidden="1" x14ac:dyDescent="0.25">
      <c r="B415" s="912"/>
      <c r="C415" s="913"/>
      <c r="D415" s="913"/>
      <c r="E415" s="913"/>
      <c r="F415" s="913"/>
      <c r="G415" s="914"/>
      <c r="H415" s="912"/>
      <c r="I415" s="913"/>
      <c r="J415" s="913"/>
      <c r="K415" s="913"/>
      <c r="L415" s="914"/>
    </row>
    <row r="416" spans="2:12" hidden="1" x14ac:dyDescent="0.25">
      <c r="B416" s="912"/>
      <c r="C416" s="913"/>
      <c r="D416" s="913"/>
      <c r="E416" s="913"/>
      <c r="F416" s="913"/>
      <c r="G416" s="914"/>
      <c r="H416" s="912"/>
      <c r="I416" s="913"/>
      <c r="J416" s="913"/>
      <c r="K416" s="913"/>
      <c r="L416" s="914"/>
    </row>
    <row r="417" spans="2:12" hidden="1" x14ac:dyDescent="0.25">
      <c r="B417" s="912"/>
      <c r="C417" s="913"/>
      <c r="D417" s="913"/>
      <c r="E417" s="913"/>
      <c r="F417" s="913"/>
      <c r="G417" s="914"/>
      <c r="H417" s="912"/>
      <c r="I417" s="913"/>
      <c r="J417" s="913"/>
      <c r="K417" s="913"/>
      <c r="L417" s="914"/>
    </row>
    <row r="418" spans="2:12" hidden="1" x14ac:dyDescent="0.25">
      <c r="B418" s="912"/>
      <c r="C418" s="913"/>
      <c r="D418" s="913"/>
      <c r="E418" s="913"/>
      <c r="F418" s="913"/>
      <c r="G418" s="914"/>
      <c r="H418" s="912"/>
      <c r="I418" s="913"/>
      <c r="J418" s="913"/>
      <c r="K418" s="913"/>
      <c r="L418" s="914"/>
    </row>
    <row r="419" spans="2:12" hidden="1" x14ac:dyDescent="0.25">
      <c r="B419" s="912"/>
      <c r="C419" s="913"/>
      <c r="D419" s="913"/>
      <c r="E419" s="913"/>
      <c r="F419" s="913"/>
      <c r="G419" s="914"/>
      <c r="H419" s="912"/>
      <c r="I419" s="913"/>
      <c r="J419" s="913"/>
      <c r="K419" s="913"/>
      <c r="L419" s="914"/>
    </row>
    <row r="420" spans="2:12" hidden="1" x14ac:dyDescent="0.25">
      <c r="B420" s="912"/>
      <c r="C420" s="913"/>
      <c r="D420" s="913"/>
      <c r="E420" s="913"/>
      <c r="F420" s="913"/>
      <c r="G420" s="914"/>
      <c r="H420" s="912"/>
      <c r="I420" s="913"/>
      <c r="J420" s="913"/>
      <c r="K420" s="913"/>
      <c r="L420" s="914"/>
    </row>
    <row r="421" spans="2:12" hidden="1" x14ac:dyDescent="0.25">
      <c r="B421" s="912"/>
      <c r="C421" s="913"/>
      <c r="D421" s="913"/>
      <c r="E421" s="913"/>
      <c r="F421" s="913"/>
      <c r="G421" s="914"/>
      <c r="H421" s="912"/>
      <c r="I421" s="913"/>
      <c r="J421" s="913"/>
      <c r="K421" s="913"/>
      <c r="L421" s="914"/>
    </row>
    <row r="422" spans="2:12" hidden="1" x14ac:dyDescent="0.25">
      <c r="B422" s="912"/>
      <c r="C422" s="913"/>
      <c r="D422" s="913"/>
      <c r="E422" s="913"/>
      <c r="F422" s="913"/>
      <c r="G422" s="914"/>
      <c r="H422" s="912"/>
      <c r="I422" s="913"/>
      <c r="J422" s="913"/>
      <c r="K422" s="913"/>
      <c r="L422" s="914"/>
    </row>
    <row r="423" spans="2:12" hidden="1" x14ac:dyDescent="0.25">
      <c r="B423" s="912"/>
      <c r="C423" s="913"/>
      <c r="D423" s="913"/>
      <c r="E423" s="913"/>
      <c r="F423" s="913"/>
      <c r="G423" s="914"/>
      <c r="H423" s="912"/>
      <c r="I423" s="913"/>
      <c r="J423" s="913"/>
      <c r="K423" s="913"/>
      <c r="L423" s="914"/>
    </row>
    <row r="424" spans="2:12" hidden="1" x14ac:dyDescent="0.25">
      <c r="B424" s="912"/>
      <c r="C424" s="913"/>
      <c r="D424" s="913"/>
      <c r="E424" s="913"/>
      <c r="F424" s="913"/>
      <c r="G424" s="914"/>
      <c r="H424" s="912"/>
      <c r="I424" s="913"/>
      <c r="J424" s="913"/>
      <c r="K424" s="913"/>
      <c r="L424" s="914"/>
    </row>
    <row r="425" spans="2:12" hidden="1" x14ac:dyDescent="0.25">
      <c r="B425" s="912"/>
      <c r="C425" s="913"/>
      <c r="D425" s="913"/>
      <c r="E425" s="913"/>
      <c r="F425" s="913"/>
      <c r="G425" s="914"/>
      <c r="H425" s="912"/>
      <c r="I425" s="913"/>
      <c r="J425" s="913"/>
      <c r="K425" s="913"/>
      <c r="L425" s="914"/>
    </row>
    <row r="426" spans="2:12" hidden="1" x14ac:dyDescent="0.25">
      <c r="B426" s="1013"/>
      <c r="C426" s="1014"/>
      <c r="D426" s="1014"/>
      <c r="E426" s="1014"/>
      <c r="F426" s="1014"/>
      <c r="G426" s="1015"/>
      <c r="H426" s="1013"/>
      <c r="I426" s="1014"/>
      <c r="J426" s="1014"/>
      <c r="K426" s="1014"/>
      <c r="L426" s="1015"/>
    </row>
    <row r="427" spans="2:12" hidden="1" x14ac:dyDescent="0.25">
      <c r="B427" s="1016"/>
      <c r="C427" s="1008"/>
      <c r="D427" s="1008"/>
      <c r="E427" s="1008"/>
      <c r="F427" s="1008"/>
      <c r="G427" s="1009"/>
      <c r="H427" s="1017"/>
      <c r="I427" s="1018"/>
      <c r="J427" s="1018"/>
      <c r="K427" s="1018"/>
      <c r="L427" s="1019"/>
    </row>
    <row r="428" spans="2:12" hidden="1" x14ac:dyDescent="0.25">
      <c r="B428" s="1010"/>
      <c r="C428" s="1011"/>
      <c r="D428" s="1011"/>
      <c r="E428" s="1011"/>
      <c r="F428" s="1011"/>
      <c r="G428" s="1012"/>
      <c r="H428" s="1020"/>
      <c r="I428" s="1021"/>
      <c r="J428" s="1021"/>
      <c r="K428" s="1021"/>
      <c r="L428" s="1022"/>
    </row>
    <row r="429" spans="2:12" hidden="1" x14ac:dyDescent="0.25">
      <c r="B429" s="912"/>
      <c r="C429" s="913"/>
      <c r="D429" s="913"/>
      <c r="E429" s="913"/>
      <c r="F429" s="913"/>
      <c r="G429" s="914"/>
      <c r="H429" s="912"/>
      <c r="I429" s="913"/>
      <c r="J429" s="913"/>
      <c r="K429" s="913"/>
      <c r="L429" s="914"/>
    </row>
    <row r="430" spans="2:12" hidden="1" x14ac:dyDescent="0.25">
      <c r="B430" s="912"/>
      <c r="C430" s="913"/>
      <c r="D430" s="913"/>
      <c r="E430" s="913"/>
      <c r="F430" s="913"/>
      <c r="G430" s="914"/>
      <c r="H430" s="912"/>
      <c r="I430" s="913"/>
      <c r="J430" s="913"/>
      <c r="K430" s="913"/>
      <c r="L430" s="914"/>
    </row>
    <row r="431" spans="2:12" hidden="1" x14ac:dyDescent="0.25">
      <c r="B431" s="912"/>
      <c r="C431" s="913"/>
      <c r="D431" s="913"/>
      <c r="E431" s="913"/>
      <c r="F431" s="913"/>
      <c r="G431" s="914"/>
      <c r="H431" s="912"/>
      <c r="I431" s="913"/>
      <c r="J431" s="913"/>
      <c r="K431" s="913"/>
      <c r="L431" s="914"/>
    </row>
    <row r="432" spans="2:12" hidden="1" x14ac:dyDescent="0.25">
      <c r="B432" s="912"/>
      <c r="C432" s="913"/>
      <c r="D432" s="913"/>
      <c r="E432" s="913"/>
      <c r="F432" s="913"/>
      <c r="G432" s="914"/>
      <c r="H432" s="912"/>
      <c r="I432" s="913"/>
      <c r="J432" s="913"/>
      <c r="K432" s="913"/>
      <c r="L432" s="914"/>
    </row>
    <row r="433" spans="2:12" hidden="1" x14ac:dyDescent="0.25">
      <c r="B433" s="912"/>
      <c r="C433" s="913"/>
      <c r="D433" s="913"/>
      <c r="E433" s="913"/>
      <c r="F433" s="913"/>
      <c r="G433" s="914"/>
      <c r="H433" s="912"/>
      <c r="I433" s="913"/>
      <c r="J433" s="913"/>
      <c r="K433" s="913"/>
      <c r="L433" s="914"/>
    </row>
    <row r="434" spans="2:12" hidden="1" x14ac:dyDescent="0.25">
      <c r="B434" s="912"/>
      <c r="C434" s="913"/>
      <c r="D434" s="913"/>
      <c r="E434" s="913"/>
      <c r="F434" s="913"/>
      <c r="G434" s="914"/>
      <c r="H434" s="912"/>
      <c r="I434" s="913"/>
      <c r="J434" s="913"/>
      <c r="K434" s="913"/>
      <c r="L434" s="914"/>
    </row>
    <row r="435" spans="2:12" hidden="1" x14ac:dyDescent="0.25">
      <c r="B435" s="912"/>
      <c r="C435" s="913"/>
      <c r="D435" s="913"/>
      <c r="E435" s="913"/>
      <c r="F435" s="913"/>
      <c r="G435" s="914"/>
      <c r="H435" s="912"/>
      <c r="I435" s="913"/>
      <c r="J435" s="913"/>
      <c r="K435" s="913"/>
      <c r="L435" s="914"/>
    </row>
    <row r="436" spans="2:12" hidden="1" x14ac:dyDescent="0.25">
      <c r="B436" s="912"/>
      <c r="C436" s="913"/>
      <c r="D436" s="913"/>
      <c r="E436" s="913"/>
      <c r="F436" s="913"/>
      <c r="G436" s="914"/>
      <c r="H436" s="912"/>
      <c r="I436" s="913"/>
      <c r="J436" s="913"/>
      <c r="K436" s="913"/>
      <c r="L436" s="914"/>
    </row>
    <row r="437" spans="2:12" hidden="1" x14ac:dyDescent="0.25">
      <c r="B437" s="912"/>
      <c r="C437" s="913"/>
      <c r="D437" s="913"/>
      <c r="E437" s="913"/>
      <c r="F437" s="913"/>
      <c r="G437" s="914"/>
      <c r="H437" s="912"/>
      <c r="I437" s="913"/>
      <c r="J437" s="913"/>
      <c r="K437" s="913"/>
      <c r="L437" s="914"/>
    </row>
    <row r="438" spans="2:12" hidden="1" x14ac:dyDescent="0.25">
      <c r="B438" s="912"/>
      <c r="C438" s="913"/>
      <c r="D438" s="913"/>
      <c r="E438" s="913"/>
      <c r="F438" s="913"/>
      <c r="G438" s="914"/>
      <c r="H438" s="912"/>
      <c r="I438" s="913"/>
      <c r="J438" s="913"/>
      <c r="K438" s="913"/>
      <c r="L438" s="914"/>
    </row>
    <row r="439" spans="2:12" hidden="1" x14ac:dyDescent="0.25">
      <c r="B439" s="912"/>
      <c r="C439" s="913"/>
      <c r="D439" s="913"/>
      <c r="E439" s="913"/>
      <c r="F439" s="913"/>
      <c r="G439" s="914"/>
      <c r="H439" s="912"/>
      <c r="I439" s="913"/>
      <c r="J439" s="913"/>
      <c r="K439" s="913"/>
      <c r="L439" s="914"/>
    </row>
    <row r="440" spans="2:12" hidden="1" x14ac:dyDescent="0.25">
      <c r="B440" s="912"/>
      <c r="C440" s="913"/>
      <c r="D440" s="913"/>
      <c r="E440" s="913"/>
      <c r="F440" s="913"/>
      <c r="G440" s="914"/>
      <c r="H440" s="912"/>
      <c r="I440" s="913"/>
      <c r="J440" s="913"/>
      <c r="K440" s="913"/>
      <c r="L440" s="914"/>
    </row>
    <row r="441" spans="2:12" hidden="1" x14ac:dyDescent="0.25">
      <c r="B441" s="912"/>
      <c r="C441" s="913"/>
      <c r="D441" s="913"/>
      <c r="E441" s="913"/>
      <c r="F441" s="913"/>
      <c r="G441" s="914"/>
      <c r="H441" s="912"/>
      <c r="I441" s="913"/>
      <c r="J441" s="913"/>
      <c r="K441" s="913"/>
      <c r="L441" s="914"/>
    </row>
    <row r="442" spans="2:12" hidden="1" x14ac:dyDescent="0.25">
      <c r="B442" s="1013"/>
      <c r="C442" s="1014"/>
      <c r="D442" s="1014"/>
      <c r="E442" s="1014"/>
      <c r="F442" s="1014"/>
      <c r="G442" s="1015"/>
      <c r="H442" s="1013"/>
      <c r="I442" s="1014"/>
      <c r="J442" s="1014"/>
      <c r="K442" s="1014"/>
      <c r="L442" s="1015"/>
    </row>
    <row r="443" spans="2:12" hidden="1" x14ac:dyDescent="0.25">
      <c r="B443" s="1016"/>
      <c r="C443" s="1008"/>
      <c r="D443" s="1008"/>
      <c r="E443" s="1008"/>
      <c r="F443" s="1008"/>
      <c r="G443" s="1009"/>
      <c r="H443" s="1017"/>
      <c r="I443" s="1018"/>
      <c r="J443" s="1018"/>
      <c r="K443" s="1018"/>
      <c r="L443" s="1019"/>
    </row>
    <row r="444" spans="2:12" hidden="1" x14ac:dyDescent="0.25">
      <c r="B444" s="1010"/>
      <c r="C444" s="1011"/>
      <c r="D444" s="1011"/>
      <c r="E444" s="1011"/>
      <c r="F444" s="1011"/>
      <c r="G444" s="1012"/>
      <c r="H444" s="1020"/>
      <c r="I444" s="1021"/>
      <c r="J444" s="1021"/>
      <c r="K444" s="1021"/>
      <c r="L444" s="1022"/>
    </row>
    <row r="445" spans="2:12" x14ac:dyDescent="0.25">
      <c r="B445" s="912"/>
      <c r="C445" s="913"/>
      <c r="D445" s="913"/>
      <c r="E445" s="913"/>
      <c r="F445" s="913"/>
      <c r="G445" s="914"/>
      <c r="H445" s="912"/>
      <c r="I445" s="913"/>
      <c r="J445" s="913"/>
      <c r="K445" s="913"/>
      <c r="L445" s="914"/>
    </row>
    <row r="446" spans="2:12" x14ac:dyDescent="0.25">
      <c r="B446" s="912"/>
      <c r="C446" s="913"/>
      <c r="D446" s="913"/>
      <c r="E446" s="913"/>
      <c r="F446" s="913"/>
      <c r="G446" s="914"/>
      <c r="H446" s="912"/>
      <c r="I446" s="913"/>
      <c r="J446" s="913"/>
      <c r="K446" s="913"/>
      <c r="L446" s="914"/>
    </row>
    <row r="447" spans="2:12" x14ac:dyDescent="0.25">
      <c r="B447" s="912"/>
      <c r="C447" s="913"/>
      <c r="D447" s="913"/>
      <c r="E447" s="913"/>
      <c r="F447" s="913"/>
      <c r="G447" s="914"/>
      <c r="H447" s="912"/>
      <c r="I447" s="913"/>
      <c r="J447" s="913"/>
      <c r="K447" s="913"/>
      <c r="L447" s="914"/>
    </row>
    <row r="448" spans="2:12" x14ac:dyDescent="0.25">
      <c r="B448" s="912"/>
      <c r="C448" s="913"/>
      <c r="D448" s="913"/>
      <c r="E448" s="913"/>
      <c r="F448" s="913"/>
      <c r="G448" s="914"/>
      <c r="H448" s="912"/>
      <c r="I448" s="913"/>
      <c r="J448" s="913"/>
      <c r="K448" s="913"/>
      <c r="L448" s="914"/>
    </row>
    <row r="449" spans="2:12" x14ac:dyDescent="0.25">
      <c r="B449" s="912"/>
      <c r="C449" s="913"/>
      <c r="D449" s="913"/>
      <c r="E449" s="913"/>
      <c r="F449" s="913"/>
      <c r="G449" s="914"/>
      <c r="H449" s="912"/>
      <c r="I449" s="913"/>
      <c r="J449" s="913"/>
      <c r="K449" s="913"/>
      <c r="L449" s="914"/>
    </row>
    <row r="450" spans="2:12" x14ac:dyDescent="0.25">
      <c r="B450" s="912"/>
      <c r="C450" s="913"/>
      <c r="D450" s="913"/>
      <c r="E450" s="913"/>
      <c r="F450" s="913"/>
      <c r="G450" s="914"/>
      <c r="H450" s="912"/>
      <c r="I450" s="913"/>
      <c r="J450" s="913"/>
      <c r="K450" s="913"/>
      <c r="L450" s="914"/>
    </row>
    <row r="451" spans="2:12" x14ac:dyDescent="0.25">
      <c r="B451" s="912"/>
      <c r="C451" s="913"/>
      <c r="D451" s="913"/>
      <c r="E451" s="913"/>
      <c r="F451" s="913"/>
      <c r="G451" s="914"/>
      <c r="H451" s="912"/>
      <c r="I451" s="913"/>
      <c r="J451" s="913"/>
      <c r="K451" s="913"/>
      <c r="L451" s="914"/>
    </row>
    <row r="452" spans="2:12" x14ac:dyDescent="0.25">
      <c r="B452" s="912"/>
      <c r="C452" s="913"/>
      <c r="D452" s="913"/>
      <c r="E452" s="913"/>
      <c r="F452" s="913"/>
      <c r="G452" s="914"/>
      <c r="H452" s="912"/>
      <c r="I452" s="913"/>
      <c r="J452" s="913"/>
      <c r="K452" s="913"/>
      <c r="L452" s="914"/>
    </row>
    <row r="453" spans="2:12" x14ac:dyDescent="0.25">
      <c r="B453" s="912"/>
      <c r="C453" s="913"/>
      <c r="D453" s="913"/>
      <c r="E453" s="913"/>
      <c r="F453" s="913"/>
      <c r="G453" s="914"/>
      <c r="H453" s="912"/>
      <c r="I453" s="913"/>
      <c r="J453" s="913"/>
      <c r="K453" s="913"/>
      <c r="L453" s="914"/>
    </row>
    <row r="454" spans="2:12" x14ac:dyDescent="0.25">
      <c r="B454" s="912"/>
      <c r="C454" s="913"/>
      <c r="D454" s="913"/>
      <c r="E454" s="913"/>
      <c r="F454" s="913"/>
      <c r="G454" s="914"/>
      <c r="H454" s="912"/>
      <c r="I454" s="913"/>
      <c r="J454" s="913"/>
      <c r="K454" s="913"/>
      <c r="L454" s="914"/>
    </row>
    <row r="455" spans="2:12" x14ac:dyDescent="0.25">
      <c r="B455" s="912"/>
      <c r="C455" s="913"/>
      <c r="D455" s="913"/>
      <c r="E455" s="913"/>
      <c r="F455" s="913"/>
      <c r="G455" s="914"/>
      <c r="H455" s="912"/>
      <c r="I455" s="913"/>
      <c r="J455" s="913"/>
      <c r="K455" s="913"/>
      <c r="L455" s="914"/>
    </row>
    <row r="456" spans="2:12" x14ac:dyDescent="0.25">
      <c r="B456" s="912"/>
      <c r="C456" s="913"/>
      <c r="D456" s="913"/>
      <c r="E456" s="913"/>
      <c r="F456" s="913"/>
      <c r="G456" s="914"/>
      <c r="H456" s="912"/>
      <c r="I456" s="913"/>
      <c r="J456" s="913"/>
      <c r="K456" s="913"/>
      <c r="L456" s="914"/>
    </row>
    <row r="457" spans="2:12" x14ac:dyDescent="0.25">
      <c r="B457" s="912"/>
      <c r="C457" s="913"/>
      <c r="D457" s="913"/>
      <c r="E457" s="913"/>
      <c r="F457" s="913"/>
      <c r="G457" s="914"/>
      <c r="H457" s="912"/>
      <c r="I457" s="913"/>
      <c r="J457" s="913"/>
      <c r="K457" s="913"/>
      <c r="L457" s="914"/>
    </row>
    <row r="458" spans="2:12" x14ac:dyDescent="0.25">
      <c r="B458" s="1013"/>
      <c r="C458" s="1014"/>
      <c r="D458" s="1014"/>
      <c r="E458" s="1014"/>
      <c r="F458" s="1014"/>
      <c r="G458" s="1015"/>
      <c r="H458" s="1013"/>
      <c r="I458" s="1014"/>
      <c r="J458" s="1014"/>
      <c r="K458" s="1014"/>
      <c r="L458" s="1015"/>
    </row>
    <row r="459" spans="2:12" ht="15" customHeight="1" x14ac:dyDescent="0.25">
      <c r="B459" s="1002"/>
      <c r="C459" s="1008"/>
      <c r="D459" s="1008"/>
      <c r="E459" s="1008"/>
      <c r="F459" s="1008"/>
      <c r="G459" s="1009"/>
      <c r="H459" s="1002"/>
      <c r="I459" s="1008"/>
      <c r="J459" s="1008"/>
      <c r="K459" s="1008"/>
      <c r="L459" s="1008"/>
    </row>
    <row r="460" spans="2:12" x14ac:dyDescent="0.25">
      <c r="B460" s="1010"/>
      <c r="C460" s="1011"/>
      <c r="D460" s="1011"/>
      <c r="E460" s="1011"/>
      <c r="F460" s="1011"/>
      <c r="G460" s="1012"/>
      <c r="H460" s="1010"/>
      <c r="I460" s="1011"/>
      <c r="J460" s="1011"/>
      <c r="K460" s="1011"/>
      <c r="L460" s="1011"/>
    </row>
    <row r="461" spans="2:12" x14ac:dyDescent="0.25">
      <c r="B461" s="912"/>
      <c r="C461" s="913"/>
      <c r="D461" s="913"/>
      <c r="E461" s="913"/>
      <c r="F461" s="913"/>
      <c r="G461" s="914"/>
      <c r="H461" s="912"/>
      <c r="I461" s="913"/>
      <c r="J461" s="913"/>
      <c r="K461" s="913"/>
      <c r="L461" s="914"/>
    </row>
    <row r="462" spans="2:12" x14ac:dyDescent="0.25">
      <c r="B462" s="912"/>
      <c r="C462" s="913"/>
      <c r="D462" s="913"/>
      <c r="E462" s="913"/>
      <c r="F462" s="913"/>
      <c r="G462" s="914"/>
      <c r="H462" s="912"/>
      <c r="I462" s="913"/>
      <c r="J462" s="913"/>
      <c r="K462" s="913"/>
      <c r="L462" s="914"/>
    </row>
    <row r="463" spans="2:12" x14ac:dyDescent="0.25">
      <c r="B463" s="912"/>
      <c r="C463" s="913"/>
      <c r="D463" s="913"/>
      <c r="E463" s="913"/>
      <c r="F463" s="913"/>
      <c r="G463" s="914"/>
      <c r="H463" s="912"/>
      <c r="I463" s="913"/>
      <c r="J463" s="913"/>
      <c r="K463" s="913"/>
      <c r="L463" s="914"/>
    </row>
    <row r="464" spans="2:12" x14ac:dyDescent="0.25">
      <c r="B464" s="912"/>
      <c r="C464" s="913"/>
      <c r="D464" s="913"/>
      <c r="E464" s="913"/>
      <c r="F464" s="913"/>
      <c r="G464" s="914"/>
      <c r="H464" s="912"/>
      <c r="I464" s="913"/>
      <c r="J464" s="913"/>
      <c r="K464" s="913"/>
      <c r="L464" s="914"/>
    </row>
    <row r="465" spans="2:12" x14ac:dyDescent="0.25">
      <c r="B465" s="912"/>
      <c r="C465" s="913"/>
      <c r="D465" s="913"/>
      <c r="E465" s="913"/>
      <c r="F465" s="913"/>
      <c r="G465" s="914"/>
      <c r="H465" s="912"/>
      <c r="I465" s="913"/>
      <c r="J465" s="913"/>
      <c r="K465" s="913"/>
      <c r="L465" s="914"/>
    </row>
    <row r="466" spans="2:12" x14ac:dyDescent="0.25">
      <c r="B466" s="912"/>
      <c r="C466" s="913"/>
      <c r="D466" s="913"/>
      <c r="E466" s="913"/>
      <c r="F466" s="913"/>
      <c r="G466" s="914"/>
      <c r="H466" s="912"/>
      <c r="I466" s="913"/>
      <c r="J466" s="913"/>
      <c r="K466" s="913"/>
      <c r="L466" s="914"/>
    </row>
    <row r="467" spans="2:12" x14ac:dyDescent="0.25">
      <c r="B467" s="912"/>
      <c r="C467" s="913"/>
      <c r="D467" s="913"/>
      <c r="E467" s="913"/>
      <c r="F467" s="913"/>
      <c r="G467" s="914"/>
      <c r="H467" s="912"/>
      <c r="I467" s="913"/>
      <c r="J467" s="913"/>
      <c r="K467" s="913"/>
      <c r="L467" s="914"/>
    </row>
    <row r="468" spans="2:12" x14ac:dyDescent="0.25">
      <c r="B468" s="912"/>
      <c r="C468" s="913"/>
      <c r="D468" s="913"/>
      <c r="E468" s="913"/>
      <c r="F468" s="913"/>
      <c r="G468" s="914"/>
      <c r="H468" s="912"/>
      <c r="I468" s="913"/>
      <c r="J468" s="913"/>
      <c r="K468" s="913"/>
      <c r="L468" s="914"/>
    </row>
    <row r="469" spans="2:12" x14ac:dyDescent="0.25">
      <c r="B469" s="912"/>
      <c r="C469" s="913"/>
      <c r="D469" s="913"/>
      <c r="E469" s="913"/>
      <c r="F469" s="913"/>
      <c r="G469" s="914"/>
      <c r="H469" s="912"/>
      <c r="I469" s="913"/>
      <c r="J469" s="913"/>
      <c r="K469" s="913"/>
      <c r="L469" s="914"/>
    </row>
    <row r="470" spans="2:12" x14ac:dyDescent="0.25">
      <c r="B470" s="912"/>
      <c r="C470" s="913"/>
      <c r="D470" s="913"/>
      <c r="E470" s="913"/>
      <c r="F470" s="913"/>
      <c r="G470" s="914"/>
      <c r="H470" s="912"/>
      <c r="I470" s="913"/>
      <c r="J470" s="913"/>
      <c r="K470" s="913"/>
      <c r="L470" s="914"/>
    </row>
    <row r="471" spans="2:12" x14ac:dyDescent="0.25">
      <c r="B471" s="912"/>
      <c r="C471" s="913"/>
      <c r="D471" s="913"/>
      <c r="E471" s="913"/>
      <c r="F471" s="913"/>
      <c r="G471" s="914"/>
      <c r="H471" s="912"/>
      <c r="I471" s="913"/>
      <c r="J471" s="913"/>
      <c r="K471" s="913"/>
      <c r="L471" s="914"/>
    </row>
    <row r="472" spans="2:12" x14ac:dyDescent="0.25">
      <c r="B472" s="912"/>
      <c r="C472" s="913"/>
      <c r="D472" s="913"/>
      <c r="E472" s="913"/>
      <c r="F472" s="913"/>
      <c r="G472" s="914"/>
      <c r="H472" s="912"/>
      <c r="I472" s="913"/>
      <c r="J472" s="913"/>
      <c r="K472" s="913"/>
      <c r="L472" s="914"/>
    </row>
    <row r="473" spans="2:12" x14ac:dyDescent="0.25">
      <c r="B473" s="912"/>
      <c r="C473" s="913"/>
      <c r="D473" s="913"/>
      <c r="E473" s="913"/>
      <c r="F473" s="913"/>
      <c r="G473" s="914"/>
      <c r="H473" s="912"/>
      <c r="I473" s="913"/>
      <c r="J473" s="913"/>
      <c r="K473" s="913"/>
      <c r="L473" s="914"/>
    </row>
    <row r="474" spans="2:12" x14ac:dyDescent="0.25">
      <c r="B474" s="1013"/>
      <c r="C474" s="1014"/>
      <c r="D474" s="1014"/>
      <c r="E474" s="1014"/>
      <c r="F474" s="1014"/>
      <c r="G474" s="1015"/>
      <c r="H474" s="1013"/>
      <c r="I474" s="1014"/>
      <c r="J474" s="1014"/>
      <c r="K474" s="1014"/>
      <c r="L474" s="1015"/>
    </row>
    <row r="475" spans="2:12" ht="15" customHeight="1" x14ac:dyDescent="0.25">
      <c r="B475" s="1002"/>
      <c r="C475" s="1003"/>
      <c r="D475" s="1003"/>
      <c r="E475" s="1003"/>
      <c r="F475" s="1003"/>
      <c r="G475" s="1004"/>
      <c r="H475" s="1002"/>
      <c r="I475" s="1008"/>
      <c r="J475" s="1008"/>
      <c r="K475" s="1008"/>
      <c r="L475" s="1009"/>
    </row>
    <row r="476" spans="2:12" x14ac:dyDescent="0.25">
      <c r="B476" s="1005"/>
      <c r="C476" s="1006"/>
      <c r="D476" s="1006"/>
      <c r="E476" s="1006"/>
      <c r="F476" s="1006"/>
      <c r="G476" s="1007"/>
      <c r="H476" s="1010"/>
      <c r="I476" s="1011"/>
      <c r="J476" s="1011"/>
      <c r="K476" s="1011"/>
      <c r="L476" s="1012"/>
    </row>
    <row r="477" spans="2:12" hidden="1" x14ac:dyDescent="0.25">
      <c r="B477" s="912" t="s">
        <v>688</v>
      </c>
      <c r="C477" s="913"/>
      <c r="D477" s="913"/>
      <c r="E477" s="913"/>
      <c r="F477" s="913"/>
      <c r="G477" s="914"/>
      <c r="H477" s="912" t="s">
        <v>689</v>
      </c>
      <c r="I477" s="913"/>
      <c r="J477" s="913"/>
      <c r="K477" s="913"/>
      <c r="L477" s="914"/>
    </row>
    <row r="478" spans="2:12" hidden="1" x14ac:dyDescent="0.25">
      <c r="B478" s="912"/>
      <c r="C478" s="913"/>
      <c r="D478" s="913"/>
      <c r="E478" s="913"/>
      <c r="F478" s="913"/>
      <c r="G478" s="914"/>
      <c r="H478" s="912"/>
      <c r="I478" s="913"/>
      <c r="J478" s="913"/>
      <c r="K478" s="913"/>
      <c r="L478" s="914"/>
    </row>
    <row r="479" spans="2:12" hidden="1" x14ac:dyDescent="0.25">
      <c r="B479" s="912"/>
      <c r="C479" s="913"/>
      <c r="D479" s="913"/>
      <c r="E479" s="913"/>
      <c r="F479" s="913"/>
      <c r="G479" s="914"/>
      <c r="H479" s="912"/>
      <c r="I479" s="913"/>
      <c r="J479" s="913"/>
      <c r="K479" s="913"/>
      <c r="L479" s="914"/>
    </row>
    <row r="480" spans="2:12" hidden="1" x14ac:dyDescent="0.25">
      <c r="B480" s="912"/>
      <c r="C480" s="913"/>
      <c r="D480" s="913"/>
      <c r="E480" s="913"/>
      <c r="F480" s="913"/>
      <c r="G480" s="914"/>
      <c r="H480" s="912"/>
      <c r="I480" s="913"/>
      <c r="J480" s="913"/>
      <c r="K480" s="913"/>
      <c r="L480" s="914"/>
    </row>
    <row r="481" spans="2:12" hidden="1" x14ac:dyDescent="0.25">
      <c r="B481" s="912"/>
      <c r="C481" s="913"/>
      <c r="D481" s="913"/>
      <c r="E481" s="913"/>
      <c r="F481" s="913"/>
      <c r="G481" s="914"/>
      <c r="H481" s="912"/>
      <c r="I481" s="913"/>
      <c r="J481" s="913"/>
      <c r="K481" s="913"/>
      <c r="L481" s="914"/>
    </row>
    <row r="482" spans="2:12" hidden="1" x14ac:dyDescent="0.25">
      <c r="B482" s="912"/>
      <c r="C482" s="913"/>
      <c r="D482" s="913"/>
      <c r="E482" s="913"/>
      <c r="F482" s="913"/>
      <c r="G482" s="914"/>
      <c r="H482" s="912"/>
      <c r="I482" s="913"/>
      <c r="J482" s="913"/>
      <c r="K482" s="913"/>
      <c r="L482" s="914"/>
    </row>
    <row r="483" spans="2:12" hidden="1" x14ac:dyDescent="0.25">
      <c r="B483" s="912"/>
      <c r="C483" s="913"/>
      <c r="D483" s="913"/>
      <c r="E483" s="913"/>
      <c r="F483" s="913"/>
      <c r="G483" s="914"/>
      <c r="H483" s="912"/>
      <c r="I483" s="913"/>
      <c r="J483" s="913"/>
      <c r="K483" s="913"/>
      <c r="L483" s="914"/>
    </row>
    <row r="484" spans="2:12" hidden="1" x14ac:dyDescent="0.25">
      <c r="B484" s="912"/>
      <c r="C484" s="913"/>
      <c r="D484" s="913"/>
      <c r="E484" s="913"/>
      <c r="F484" s="913"/>
      <c r="G484" s="914"/>
      <c r="H484" s="912"/>
      <c r="I484" s="913"/>
      <c r="J484" s="913"/>
      <c r="K484" s="913"/>
      <c r="L484" s="914"/>
    </row>
    <row r="485" spans="2:12" hidden="1" x14ac:dyDescent="0.25">
      <c r="B485" s="912"/>
      <c r="C485" s="913"/>
      <c r="D485" s="913"/>
      <c r="E485" s="913"/>
      <c r="F485" s="913"/>
      <c r="G485" s="914"/>
      <c r="H485" s="912"/>
      <c r="I485" s="913"/>
      <c r="J485" s="913"/>
      <c r="K485" s="913"/>
      <c r="L485" s="914"/>
    </row>
    <row r="486" spans="2:12" hidden="1" x14ac:dyDescent="0.25">
      <c r="B486" s="912"/>
      <c r="C486" s="913"/>
      <c r="D486" s="913"/>
      <c r="E486" s="913"/>
      <c r="F486" s="913"/>
      <c r="G486" s="914"/>
      <c r="H486" s="912"/>
      <c r="I486" s="913"/>
      <c r="J486" s="913"/>
      <c r="K486" s="913"/>
      <c r="L486" s="914"/>
    </row>
    <row r="487" spans="2:12" hidden="1" x14ac:dyDescent="0.25">
      <c r="B487" s="912"/>
      <c r="C487" s="913"/>
      <c r="D487" s="913"/>
      <c r="E487" s="913"/>
      <c r="F487" s="913"/>
      <c r="G487" s="914"/>
      <c r="H487" s="912"/>
      <c r="I487" s="913"/>
      <c r="J487" s="913"/>
      <c r="K487" s="913"/>
      <c r="L487" s="914"/>
    </row>
    <row r="488" spans="2:12" hidden="1" x14ac:dyDescent="0.25">
      <c r="B488" s="912"/>
      <c r="C488" s="913"/>
      <c r="D488" s="913"/>
      <c r="E488" s="913"/>
      <c r="F488" s="913"/>
      <c r="G488" s="914"/>
      <c r="H488" s="912"/>
      <c r="I488" s="913"/>
      <c r="J488" s="913"/>
      <c r="K488" s="913"/>
      <c r="L488" s="914"/>
    </row>
    <row r="489" spans="2:12" hidden="1" x14ac:dyDescent="0.25">
      <c r="B489" s="912"/>
      <c r="C489" s="913"/>
      <c r="D489" s="913"/>
      <c r="E489" s="913"/>
      <c r="F489" s="913"/>
      <c r="G489" s="914"/>
      <c r="H489" s="912"/>
      <c r="I489" s="913"/>
      <c r="J489" s="913"/>
      <c r="K489" s="913"/>
      <c r="L489" s="914"/>
    </row>
    <row r="490" spans="2:12" hidden="1" x14ac:dyDescent="0.25">
      <c r="B490" s="1013"/>
      <c r="C490" s="1014"/>
      <c r="D490" s="1014"/>
      <c r="E490" s="1014"/>
      <c r="F490" s="1014"/>
      <c r="G490" s="1015"/>
      <c r="H490" s="1013"/>
      <c r="I490" s="1014"/>
      <c r="J490" s="1014"/>
      <c r="K490" s="1014"/>
      <c r="L490" s="1015"/>
    </row>
    <row r="491" spans="2:12" hidden="1" x14ac:dyDescent="0.25">
      <c r="B491" s="1002"/>
      <c r="C491" s="1008"/>
      <c r="D491" s="1008"/>
      <c r="E491" s="1008"/>
      <c r="F491" s="1008"/>
      <c r="G491" s="1009"/>
      <c r="H491" s="1002"/>
      <c r="I491" s="1008"/>
      <c r="J491" s="1008"/>
      <c r="K491" s="1008"/>
      <c r="L491" s="1009"/>
    </row>
    <row r="492" spans="2:12" hidden="1" x14ac:dyDescent="0.25">
      <c r="B492" s="1010"/>
      <c r="C492" s="1011"/>
      <c r="D492" s="1011"/>
      <c r="E492" s="1011"/>
      <c r="F492" s="1011"/>
      <c r="G492" s="1012"/>
      <c r="H492" s="1010"/>
      <c r="I492" s="1011"/>
      <c r="J492" s="1011"/>
      <c r="K492" s="1011"/>
      <c r="L492" s="1012"/>
    </row>
  </sheetData>
  <mergeCells count="140">
    <mergeCell ref="B7:D7"/>
    <mergeCell ref="E7:F7"/>
    <mergeCell ref="G7:H7"/>
    <mergeCell ref="K7:L7"/>
    <mergeCell ref="B8:D8"/>
    <mergeCell ref="E8:F8"/>
    <mergeCell ref="G8:H8"/>
    <mergeCell ref="K8:L8"/>
    <mergeCell ref="B1:D6"/>
    <mergeCell ref="E1:J3"/>
    <mergeCell ref="K1:L5"/>
    <mergeCell ref="E4:J4"/>
    <mergeCell ref="E5:H5"/>
    <mergeCell ref="I5:I6"/>
    <mergeCell ref="J5:J6"/>
    <mergeCell ref="K6:L6"/>
    <mergeCell ref="B40:G41"/>
    <mergeCell ref="H40:L41"/>
    <mergeCell ref="B9:L9"/>
    <mergeCell ref="B10:G23"/>
    <mergeCell ref="H10:L23"/>
    <mergeCell ref="B24:G25"/>
    <mergeCell ref="H24:L25"/>
    <mergeCell ref="B26:G39"/>
    <mergeCell ref="H26:L39"/>
    <mergeCell ref="B74:G74"/>
    <mergeCell ref="H74:L74"/>
    <mergeCell ref="B75:G88"/>
    <mergeCell ref="H75:L88"/>
    <mergeCell ref="B89:G90"/>
    <mergeCell ref="H89:L90"/>
    <mergeCell ref="B91:G104"/>
    <mergeCell ref="H91:L104"/>
    <mergeCell ref="B105:G106"/>
    <mergeCell ref="H105:L106"/>
    <mergeCell ref="B107:G120"/>
    <mergeCell ref="H107:L120"/>
    <mergeCell ref="B121:G122"/>
    <mergeCell ref="H121:L122"/>
    <mergeCell ref="H44:L57"/>
    <mergeCell ref="B58:G59"/>
    <mergeCell ref="B42:L43"/>
    <mergeCell ref="B138:G139"/>
    <mergeCell ref="H138:L139"/>
    <mergeCell ref="B140:G153"/>
    <mergeCell ref="H140:L153"/>
    <mergeCell ref="B154:G155"/>
    <mergeCell ref="H154:L155"/>
    <mergeCell ref="B60:G73"/>
    <mergeCell ref="H60:L73"/>
    <mergeCell ref="H58:M59"/>
    <mergeCell ref="B124:G137"/>
    <mergeCell ref="H124:L137"/>
    <mergeCell ref="M105:M106"/>
    <mergeCell ref="M121:M122"/>
    <mergeCell ref="B186:G187"/>
    <mergeCell ref="H186:L187"/>
    <mergeCell ref="B188:G201"/>
    <mergeCell ref="H188:L201"/>
    <mergeCell ref="B202:G203"/>
    <mergeCell ref="H202:L203"/>
    <mergeCell ref="B156:G169"/>
    <mergeCell ref="H156:L169"/>
    <mergeCell ref="B170:G171"/>
    <mergeCell ref="H170:L171"/>
    <mergeCell ref="B172:G185"/>
    <mergeCell ref="H172:L185"/>
    <mergeCell ref="B234:G235"/>
    <mergeCell ref="H234:L235"/>
    <mergeCell ref="B236:G249"/>
    <mergeCell ref="H236:L249"/>
    <mergeCell ref="B250:G251"/>
    <mergeCell ref="H250:L251"/>
    <mergeCell ref="B204:G217"/>
    <mergeCell ref="H204:L217"/>
    <mergeCell ref="B218:G219"/>
    <mergeCell ref="H218:L219"/>
    <mergeCell ref="B220:G233"/>
    <mergeCell ref="H220:L233"/>
    <mergeCell ref="B282:G283"/>
    <mergeCell ref="H282:L283"/>
    <mergeCell ref="B284:G297"/>
    <mergeCell ref="H284:L297"/>
    <mergeCell ref="B298:G299"/>
    <mergeCell ref="H298:M299"/>
    <mergeCell ref="B252:G265"/>
    <mergeCell ref="H252:L265"/>
    <mergeCell ref="B266:G267"/>
    <mergeCell ref="H266:L267"/>
    <mergeCell ref="B268:G281"/>
    <mergeCell ref="H268:L281"/>
    <mergeCell ref="B331:G332"/>
    <mergeCell ref="H331:L332"/>
    <mergeCell ref="B333:G346"/>
    <mergeCell ref="H333:L346"/>
    <mergeCell ref="B347:G348"/>
    <mergeCell ref="H347:L348"/>
    <mergeCell ref="B300:G313"/>
    <mergeCell ref="H300:L313"/>
    <mergeCell ref="B314:G315"/>
    <mergeCell ref="H314:L315"/>
    <mergeCell ref="B316:L316"/>
    <mergeCell ref="B317:G330"/>
    <mergeCell ref="H317:L330"/>
    <mergeCell ref="B379:G380"/>
    <mergeCell ref="H379:L380"/>
    <mergeCell ref="B381:G394"/>
    <mergeCell ref="H381:L394"/>
    <mergeCell ref="B395:G396"/>
    <mergeCell ref="H395:L396"/>
    <mergeCell ref="B349:G362"/>
    <mergeCell ref="H349:L362"/>
    <mergeCell ref="B363:G364"/>
    <mergeCell ref="H363:L364"/>
    <mergeCell ref="B365:G378"/>
    <mergeCell ref="H365:L378"/>
    <mergeCell ref="B427:G428"/>
    <mergeCell ref="H427:L428"/>
    <mergeCell ref="B429:G442"/>
    <mergeCell ref="H429:L442"/>
    <mergeCell ref="B443:G444"/>
    <mergeCell ref="H443:L444"/>
    <mergeCell ref="B397:G410"/>
    <mergeCell ref="H397:L410"/>
    <mergeCell ref="B411:G412"/>
    <mergeCell ref="H411:L412"/>
    <mergeCell ref="B413:G426"/>
    <mergeCell ref="H413:L426"/>
    <mergeCell ref="B475:G476"/>
    <mergeCell ref="H475:L476"/>
    <mergeCell ref="B477:G490"/>
    <mergeCell ref="H477:L490"/>
    <mergeCell ref="B491:G492"/>
    <mergeCell ref="H491:L492"/>
    <mergeCell ref="B445:G458"/>
    <mergeCell ref="H445:L458"/>
    <mergeCell ref="B459:G460"/>
    <mergeCell ref="H459:L460"/>
    <mergeCell ref="B461:G474"/>
    <mergeCell ref="H461:L474"/>
  </mergeCells>
  <printOptions horizontalCentered="1" verticalCentered="1"/>
  <pageMargins left="0.23622047244094491" right="0.23622047244094491" top="0.74803149606299213" bottom="0.74803149606299213" header="0.31496062992125984" footer="0.31496062992125984"/>
  <pageSetup scale="60" orientation="portrait" r:id="rId1"/>
  <headerFooter>
    <oddFooter>Página &amp;P&amp;R&amp;A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10</vt:i4>
      </vt:variant>
    </vt:vector>
  </HeadingPairs>
  <TitlesOfParts>
    <vt:vector size="17" baseType="lpstr">
      <vt:lpstr>Formato</vt:lpstr>
      <vt:lpstr>Predial</vt:lpstr>
      <vt:lpstr>Financiero</vt:lpstr>
      <vt:lpstr>Registro fotográfico técnico</vt:lpstr>
      <vt:lpstr>Registro fotográfico túnel</vt:lpstr>
      <vt:lpstr>OPERACION Y MANTENIM</vt:lpstr>
      <vt:lpstr>Registro fotográfico puentes</vt:lpstr>
      <vt:lpstr>Financiero!Área_de_impresión</vt:lpstr>
      <vt:lpstr>'OPERACION Y MANTENIM'!Área_de_impresión</vt:lpstr>
      <vt:lpstr>Predial!Área_de_impresión</vt:lpstr>
      <vt:lpstr>'Registro fotográfico puentes'!Área_de_impresión</vt:lpstr>
      <vt:lpstr>'Registro fotográfico técnico'!Área_de_impresión</vt:lpstr>
      <vt:lpstr>'Registro fotográfico túnel'!Área_de_impresión</vt:lpstr>
      <vt:lpstr>'OPERACION Y MANTENIM'!Títulos_a_imprimir</vt:lpstr>
      <vt:lpstr>'Registro fotográfico puentes'!Títulos_a_imprimir</vt:lpstr>
      <vt:lpstr>'Registro fotográfico técnico'!Títulos_a_imprimir</vt:lpstr>
      <vt:lpstr>'Registro fotográfico túnel'!Títulos_a_imprimir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 Limitada</dc:creator>
  <cp:lastModifiedBy>Lenovo</cp:lastModifiedBy>
  <dcterms:created xsi:type="dcterms:W3CDTF">2017-11-30T15:30:35Z</dcterms:created>
  <dcterms:modified xsi:type="dcterms:W3CDTF">2020-04-03T16:22:00Z</dcterms:modified>
</cp:coreProperties>
</file>